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uthasoonthorn\Desktop\GLAND\Q3-2020\Roll FS Q3-2020\pre final\OCI TH AND EN\SET\"/>
    </mc:Choice>
  </mc:AlternateContent>
  <xr:revisionPtr revIDLastSave="0" documentId="13_ncr:1_{C8A82391-CD75-4931-ACF2-91C85AB31D4C}" xr6:coauthVersionLast="45" xr6:coauthVersionMax="45" xr10:uidLastSave="{00000000-0000-0000-0000-000000000000}"/>
  <bookViews>
    <workbookView xWindow="-21720" yWindow="-960" windowWidth="21840" windowHeight="13140" tabRatio="866" activeTab="1" xr2:uid="{00000000-000D-0000-FFFF-FFFF00000000}"/>
  </bookViews>
  <sheets>
    <sheet name="BS3" sheetId="1" r:id="rId1"/>
    <sheet name="PL9" sheetId="12" r:id="rId2"/>
    <sheet name="SH10" sheetId="14" r:id="rId3"/>
    <sheet name="SH11" sheetId="18" r:id="rId4"/>
    <sheet name="SH12-13" sheetId="16" r:id="rId5"/>
    <sheet name="CF14" sheetId="17" r:id="rId6"/>
  </sheets>
  <definedNames>
    <definedName name="_xlnm._FilterDatabase" localSheetId="5" hidden="1">'CF14'!$E$31:$E$45</definedName>
    <definedName name="_xlnm.Print_Area" localSheetId="0">'BS3'!$A$1:$I$103</definedName>
    <definedName name="_xlnm.Print_Area" localSheetId="5">'CF14'!$A$1:$I$87</definedName>
    <definedName name="_xlnm.Print_Area" localSheetId="1">'PL9'!$A$1:$I$101</definedName>
    <definedName name="_xlnm.Print_Area" localSheetId="2">'SH10'!$A$1:$V$22</definedName>
    <definedName name="_xlnm.Print_Area" localSheetId="3">'SH11'!$A$1:$Z$26</definedName>
    <definedName name="_xlnm.Print_Area" localSheetId="4">'SH12-13'!$A$1:$L$36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21" i="18" l="1"/>
  <c r="T21" i="18"/>
  <c r="V23" i="18" l="1"/>
  <c r="Z23" i="18" s="1"/>
  <c r="T23" i="18"/>
  <c r="P21" i="18"/>
  <c r="L21" i="18"/>
  <c r="J21" i="18"/>
  <c r="H21" i="18"/>
  <c r="F21" i="18"/>
  <c r="D21" i="18"/>
  <c r="X18" i="18"/>
  <c r="P18" i="18"/>
  <c r="N18" i="18"/>
  <c r="L18" i="18"/>
  <c r="J18" i="18"/>
  <c r="H18" i="18"/>
  <c r="F18" i="18"/>
  <c r="D18" i="18"/>
  <c r="Q16" i="14"/>
  <c r="Q18" i="14"/>
  <c r="L25" i="18" l="1"/>
  <c r="F25" i="18"/>
  <c r="P25" i="18"/>
  <c r="D25" i="18"/>
  <c r="H25" i="18"/>
  <c r="J25" i="18"/>
  <c r="X21" i="18"/>
  <c r="X25" i="18" s="1"/>
  <c r="T16" i="18"/>
  <c r="V16" i="18" l="1"/>
  <c r="Z16" i="18" s="1"/>
  <c r="I32" i="1" l="1"/>
  <c r="G32" i="1"/>
  <c r="E32" i="1"/>
  <c r="C64" i="12" l="1"/>
  <c r="C13" i="12" l="1"/>
  <c r="C26" i="1" l="1"/>
  <c r="C32" i="1" s="1"/>
  <c r="G67" i="12" l="1"/>
  <c r="I67" i="12" l="1"/>
  <c r="I16" i="12"/>
  <c r="G98" i="1" l="1"/>
  <c r="C59" i="1"/>
  <c r="C16" i="12" l="1"/>
  <c r="C67" i="12"/>
  <c r="G26" i="12" l="1"/>
  <c r="G77" i="12" l="1"/>
  <c r="C77" i="12" l="1"/>
  <c r="C26" i="12"/>
  <c r="I71" i="12" l="1"/>
  <c r="I77" i="12" s="1"/>
  <c r="I61" i="12"/>
  <c r="E71" i="12"/>
  <c r="E77" i="12" s="1"/>
  <c r="E67" i="12"/>
  <c r="E61" i="12"/>
  <c r="I25" i="12"/>
  <c r="I26" i="12" s="1"/>
  <c r="I10" i="12"/>
  <c r="E25" i="12"/>
  <c r="E26" i="12" s="1"/>
  <c r="E16" i="12"/>
  <c r="E10" i="12"/>
  <c r="E98" i="1"/>
  <c r="E100" i="1" s="1"/>
  <c r="I95" i="1"/>
  <c r="G100" i="1"/>
  <c r="I70" i="1"/>
  <c r="G70" i="1"/>
  <c r="E70" i="1"/>
  <c r="C70" i="1"/>
  <c r="I59" i="1"/>
  <c r="I72" i="1" s="1"/>
  <c r="E59" i="1"/>
  <c r="G59" i="1"/>
  <c r="I17" i="1"/>
  <c r="I34" i="1" s="1"/>
  <c r="G17" i="1"/>
  <c r="E17" i="1"/>
  <c r="E34" i="1" s="1"/>
  <c r="C17" i="1"/>
  <c r="I98" i="1" l="1"/>
  <c r="I100" i="1" s="1"/>
  <c r="I102" i="1" s="1"/>
  <c r="E72" i="1"/>
  <c r="E102" i="1" s="1"/>
  <c r="E68" i="12"/>
  <c r="E79" i="12" s="1"/>
  <c r="E83" i="12" s="1"/>
  <c r="E85" i="12" s="1"/>
  <c r="G72" i="1"/>
  <c r="G102" i="1" s="1"/>
  <c r="G34" i="1"/>
  <c r="E17" i="12"/>
  <c r="I68" i="12"/>
  <c r="I79" i="12" s="1"/>
  <c r="I83" i="12" s="1"/>
  <c r="I85" i="12" s="1"/>
  <c r="I17" i="12"/>
  <c r="C72" i="1"/>
  <c r="C34" i="1"/>
  <c r="U16" i="14"/>
  <c r="E28" i="12" l="1"/>
  <c r="E32" i="12"/>
  <c r="E34" i="12" s="1"/>
  <c r="I32" i="12"/>
  <c r="I34" i="12" s="1"/>
  <c r="I28" i="12"/>
  <c r="C17" i="12" l="1"/>
  <c r="S19" i="14" l="1"/>
  <c r="S20" i="14" s="1"/>
  <c r="O19" i="14"/>
  <c r="O20" i="14" s="1"/>
  <c r="K19" i="14"/>
  <c r="K20" i="14" s="1"/>
  <c r="I19" i="14"/>
  <c r="I20" i="14" s="1"/>
  <c r="G19" i="14"/>
  <c r="G20" i="14" s="1"/>
  <c r="E19" i="14"/>
  <c r="E20" i="14" s="1"/>
  <c r="C19" i="14"/>
  <c r="C20" i="14" s="1"/>
  <c r="G68" i="12"/>
  <c r="C68" i="12"/>
  <c r="G17" i="12"/>
  <c r="M19" i="14" l="1"/>
  <c r="M20" i="14" s="1"/>
  <c r="Q19" i="14" l="1"/>
  <c r="Q20" i="14" s="1"/>
  <c r="U18" i="14"/>
  <c r="U19" i="14" s="1"/>
  <c r="U20" i="14" s="1"/>
  <c r="E47" i="12" l="1"/>
  <c r="E45" i="12" s="1"/>
  <c r="I47" i="12" l="1"/>
  <c r="I45" i="12" s="1"/>
  <c r="E98" i="12" l="1"/>
  <c r="E96" i="12" l="1"/>
  <c r="I98" i="12" l="1"/>
  <c r="I96" i="12" l="1"/>
  <c r="C28" i="12" l="1"/>
  <c r="C32" i="12"/>
  <c r="C34" i="12" l="1"/>
  <c r="C79" i="12"/>
  <c r="C83" i="12" s="1"/>
  <c r="C85" i="12" s="1"/>
  <c r="C98" i="12" s="1"/>
  <c r="C47" i="12" l="1"/>
  <c r="C45" i="12" s="1"/>
  <c r="C51" i="12"/>
  <c r="C96" i="12" l="1"/>
  <c r="G79" i="12"/>
  <c r="G83" i="12" s="1"/>
  <c r="G85" i="12" s="1"/>
  <c r="N21" i="18" l="1"/>
  <c r="N25" i="18" s="1"/>
  <c r="G98" i="12"/>
  <c r="V20" i="18" l="1"/>
  <c r="G96" i="12"/>
  <c r="G32" i="12"/>
  <c r="G34" i="12" s="1"/>
  <c r="G28" i="12"/>
  <c r="Z20" i="18" l="1"/>
  <c r="Z21" i="18" s="1"/>
  <c r="V21" i="18"/>
  <c r="G47" i="12"/>
  <c r="G45" i="12" s="1"/>
  <c r="C98" i="1" l="1"/>
  <c r="C100" i="1" s="1"/>
  <c r="C102" i="1" l="1"/>
  <c r="T17" i="18" l="1"/>
  <c r="V17" i="18" s="1"/>
  <c r="R18" i="18"/>
  <c r="R25" i="18" s="1"/>
  <c r="T18" i="18" l="1"/>
  <c r="T25" i="18" s="1"/>
  <c r="Z17" i="18" l="1"/>
  <c r="Z18" i="18" s="1"/>
  <c r="Z25" i="18" s="1"/>
  <c r="V18" i="18"/>
  <c r="V25" i="18" s="1"/>
</calcChain>
</file>

<file path=xl/sharedStrings.xml><?xml version="1.0" encoding="utf-8"?>
<sst xmlns="http://schemas.openxmlformats.org/spreadsheetml/2006/main" count="454" uniqueCount="226">
  <si>
    <t>ทุนเรือนหุ้น</t>
  </si>
  <si>
    <t>หมายเหตุ</t>
  </si>
  <si>
    <t>สินทรัพย์</t>
  </si>
  <si>
    <t>สินทรัพย์หมุนเวียน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</si>
  <si>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</si>
  <si>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</si>
  <si>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</si>
  <si>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</si>
  <si>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</si>
  <si>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</si>
  <si>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</si>
  <si>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</si>
  <si>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</si>
  <si>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</t>
  </si>
  <si>
    <t>ส่วนของผู้ถือหุ้น</t>
  </si>
  <si>
    <t>กำไรสะสม</t>
  </si>
  <si>
    <t>รวมส่วนของผู้ถือหุ้น</t>
  </si>
  <si>
    <t>รวมหนี้สินและส่วนของผู้ถือหุ้น</t>
  </si>
  <si>
    <t xml:space="preserve">   </t>
  </si>
  <si>
    <t>กระแสเงินสดจากกิจกรรมดำเนินงาน</t>
  </si>
  <si>
    <t>สินทรัพย์ไม่หมุนเวียนอื่น</t>
  </si>
  <si>
    <t>หนี้สินหมุนเวียนอื่น</t>
  </si>
  <si>
    <t>กระแสเงินสดจากกิจกรรมลงทุน</t>
  </si>
  <si>
    <t>กระแสเงินสดจากกิจกรรมจัดหาเงิน</t>
  </si>
  <si>
    <t>รายได้</t>
  </si>
  <si>
    <t>รายได้จากการขายอสังหาริมทรัพย์</t>
  </si>
  <si>
    <t>รายได้อื่น</t>
  </si>
  <si>
    <t>รวมรายได้</t>
  </si>
  <si>
    <t>ค่าใช้จ่าย</t>
  </si>
  <si>
    <t>ต้นทุนขายอสังหาริมทรัพย์</t>
  </si>
  <si>
    <t>รวมค่าใช้จ่าย</t>
  </si>
  <si>
    <t>เงินสดและรายการเทียบเท่าเงินสด</t>
  </si>
  <si>
    <t>งบการเงินรวม</t>
  </si>
  <si>
    <t xml:space="preserve">   ทุนจดทะเบียน</t>
  </si>
  <si>
    <t xml:space="preserve">   ทุนที่ออกและชำระแล้ว</t>
  </si>
  <si>
    <t>ชำระแล้ว</t>
  </si>
  <si>
    <t>กฎหมาย</t>
  </si>
  <si>
    <t>มูลค่าหุ้น</t>
  </si>
  <si>
    <t>ส่วนเกิน</t>
  </si>
  <si>
    <r>
      <t xml:space="preserve">       </t>
    </r>
    <r>
      <rPr>
        <sz val="15"/>
        <rFont val="Angsana New"/>
        <family val="1"/>
      </rPr>
      <t xml:space="preserve"> </t>
    </r>
  </si>
  <si>
    <t xml:space="preserve">ที่ดิน อาคารและอุปกรณ์ </t>
  </si>
  <si>
    <t xml:space="preserve">สินทรัพย์ไม่หมุนเวียนอื่น </t>
  </si>
  <si>
    <t>หุ้นกู้ระยะยาว</t>
  </si>
  <si>
    <t xml:space="preserve">   ยังไม่ได้จัดสรร</t>
  </si>
  <si>
    <t>งบการเงินเฉพาะกิจการ</t>
  </si>
  <si>
    <t>เงินลงทุนในบริษัทย่อย</t>
  </si>
  <si>
    <t>รวมหนี้สินไม่หมุนเวียน</t>
  </si>
  <si>
    <t>สินทรัพย์ไม่มีตัวตน</t>
  </si>
  <si>
    <t>ค่าใช้จ่ายในการบริหาร</t>
  </si>
  <si>
    <t>ค่าเสื่อมราคาและค่าตัดจำหน่าย</t>
  </si>
  <si>
    <t>โครงการอสังหาริมทรัพย์ระหว่างการพัฒนา</t>
  </si>
  <si>
    <t>งบแสดงฐานะการเงิน</t>
  </si>
  <si>
    <t>อสังหาริมทรัพย์เพื่อการลงทุน</t>
  </si>
  <si>
    <t>ส่วนเกินมูลค่าหุ้นสามัญ</t>
  </si>
  <si>
    <t xml:space="preserve">        ทุนสำรองตามกฎหมาย</t>
  </si>
  <si>
    <t>องค์ประกอบอื่นของส่วนของผู้ถือหุ้น</t>
  </si>
  <si>
    <t>ส่วนได้เสียที่ไม่มีอำนาจควบคุม</t>
  </si>
  <si>
    <t>ที่ออกและ</t>
  </si>
  <si>
    <t>ทุนสำรองตาม</t>
  </si>
  <si>
    <t>ยังไม่ได้</t>
  </si>
  <si>
    <t>จัดสรร</t>
  </si>
  <si>
    <t>ควบคุม</t>
  </si>
  <si>
    <t>31 ธันวาคม</t>
  </si>
  <si>
    <t xml:space="preserve">   จัดสรรแล้ว</t>
  </si>
  <si>
    <t>เงินลงทุนในการร่วมค้า</t>
  </si>
  <si>
    <t xml:space="preserve"> </t>
  </si>
  <si>
    <t>รวมส่วนของบริษัทใหญ่</t>
  </si>
  <si>
    <t>ประมาณการหนี้สินไม่หมุนเวียน</t>
  </si>
  <si>
    <t>งบกำไรขาดทุนเบ็ดเสร็จ (ไม่ได้ตรวจสอบ)</t>
  </si>
  <si>
    <t>สำหรับงวดสามเดือนสิ้นสุด</t>
  </si>
  <si>
    <t>(พันบาท)</t>
  </si>
  <si>
    <t>งบแสดงการเปลี่ยนแปลงส่วนของผู้ถือหุ้น (ไม่ได้ตรวจสอบ)</t>
  </si>
  <si>
    <t>งบกระแสเงินสด (ไม่ได้ตรวจสอบ)</t>
  </si>
  <si>
    <t>ผู้ถือหุ้น</t>
  </si>
  <si>
    <t>(ไม่ได้ตรวจสอบ)</t>
  </si>
  <si>
    <t>บริษัท แกรนด์ คาแนล แลนด์ จำกัด (มหาชน) และบริษัทย่อย</t>
  </si>
  <si>
    <t>ดอกเบี้ยรับ</t>
  </si>
  <si>
    <t>ยอดคงเหลือ ณ วันที่ 1 มกราคม 2562</t>
  </si>
  <si>
    <t>ส่วนปรับปรุง</t>
  </si>
  <si>
    <t>มูลค่าสินทรัพย์ที่</t>
  </si>
  <si>
    <t>ซื้อภายใต้</t>
  </si>
  <si>
    <t>การควบคุม</t>
  </si>
  <si>
    <t>เดียวกันให้เป็น</t>
  </si>
  <si>
    <t>ราคาตามบัญชี</t>
  </si>
  <si>
    <t>ส่วนปรับปรุงทุน</t>
  </si>
  <si>
    <t>จากการ</t>
  </si>
  <si>
    <t>ซื้อธุรกิจ</t>
  </si>
  <si>
    <t>แบบย้อนกลับ</t>
  </si>
  <si>
    <t>เปลี่ยนแปลง</t>
  </si>
  <si>
    <t>สัดส่วนเงินลงทุน</t>
  </si>
  <si>
    <t>ในบริษัทย่อย</t>
  </si>
  <si>
    <t>สิทธิการเช่าที่ดินตัดจำหน่าย</t>
  </si>
  <si>
    <t>เจ้าหนี้เงินประกันผลงาน</t>
  </si>
  <si>
    <t>รายได้ค่าเช่าและค่าบริการรับล่วงหน้า</t>
  </si>
  <si>
    <t>หนี้สินไม่หมุนเวียนอื่น</t>
  </si>
  <si>
    <t>เงินให้กู้ยืมระยะสั้นแก่กิจการที่เกี่ยวข้องกัน</t>
  </si>
  <si>
    <t>เงินสดรับจากการลดทุนของบริษัทร่วม</t>
  </si>
  <si>
    <t>เงินฝากธนาคารที่มีภาระค้ำประกัน</t>
  </si>
  <si>
    <t>เงินลงทุนในบริษัทร่วม</t>
  </si>
  <si>
    <t>สิทธิการเช่าที่ดินจากกิจการที่เกี่ยวข้องกัน</t>
  </si>
  <si>
    <t>เงินกู้ยืมระยะยาวจากสถาบันการเงิน</t>
  </si>
  <si>
    <t>หนี้สินภาษีเงินได้รอการตัดบัญชี</t>
  </si>
  <si>
    <t>เงินประกันการเช่าและบริการ</t>
  </si>
  <si>
    <t xml:space="preserve">    สำหรับผลประโยชน์พนักงาน</t>
  </si>
  <si>
    <t>ส่วนปรับปรุงมูลค่าสินทรัพย์ที่ซื้อภายใต้</t>
  </si>
  <si>
    <t xml:space="preserve">    การควบคุมเดียวกันให้เป็นราคาตามบัญชี</t>
  </si>
  <si>
    <t>ส่วนปรับปรุงทุนจากการซื้อธุรกิจแบบย้อนกลับ</t>
  </si>
  <si>
    <t>เงินให้กู้ยืมระยะยาวแก่กิจการที่เกี่ยวข้องกัน</t>
  </si>
  <si>
    <t>เงินกู้ยืมระยะสั้นจากกิจการที่เกี่ยวข้องกัน</t>
  </si>
  <si>
    <t>สินทรัพย์ภาษีเงินได้รอการตัดบัญชี</t>
  </si>
  <si>
    <t>เงินกู้ยืมระยะสั้นจากสถาบันการเงิน</t>
  </si>
  <si>
    <t>ขาดทุนจากการเปลี่ยนแปลงมูลค่ายุติธรรมของ</t>
  </si>
  <si>
    <t>ค่าใช้จ่ายในการขาย</t>
  </si>
  <si>
    <t>เงินสดและรายการเทียบเท่าเงินสดเพิ่มขึ้น (ลดลง) สุทธิ</t>
  </si>
  <si>
    <t>เงินปันผลรับ</t>
  </si>
  <si>
    <t>เจ้าหนี้ผู้รับเหมาก่อสร้าง</t>
  </si>
  <si>
    <t>30 กันยายน</t>
  </si>
  <si>
    <t>วันที่ 30 กันยายน</t>
  </si>
  <si>
    <t>กำไรจากการเปลี่ยนแปลงมูลค่ายุติธรรมของ</t>
  </si>
  <si>
    <t xml:space="preserve">   อสังหาริมทรัพย์เพื่อการลงทุน</t>
  </si>
  <si>
    <t>สำหรับงวดเก้าเดือนสิ้นสุด</t>
  </si>
  <si>
    <t>ยอดคงเหลือ ณ วันที่ 30 กันยายน 2562</t>
  </si>
  <si>
    <t>รายได้จากการให้เช่าและให้บริการ</t>
  </si>
  <si>
    <t>ต้นทุนค่าเช่าและค่าบริการ</t>
  </si>
  <si>
    <t>ต้นทุนทางการเงิน</t>
  </si>
  <si>
    <t xml:space="preserve">    อสังหาริมทรัพย์เพื่อการลงทุน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</si>
  <si>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</si>
  <si>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</si>
  <si>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รวมส่วน</t>
  </si>
  <si>
    <t>ส่วนได้เสีย</t>
  </si>
  <si>
    <t>ของผู้ถือหุ้น</t>
  </si>
  <si>
    <t>ที่ไม่มีอำนาจ</t>
  </si>
  <si>
    <t>ของบริษัทใหญ่</t>
  </si>
  <si>
    <t>กำไรขาดทุนเบ็ดเสร็จสำหรับงวด</t>
  </si>
  <si>
    <t xml:space="preserve">   กำไร</t>
  </si>
  <si>
    <t>สำหรับงวดเก้าเดือนสิ้นสุดวันที่ 30 กันยายน 2562</t>
  </si>
  <si>
    <t>ปรับรายการที่กระทบกำไรเป็นเงินสดรับ (จ่าย)</t>
  </si>
  <si>
    <t>กำไรจากการจำหน่ายที่ดิน อาคาร และอุปกรณ์</t>
  </si>
  <si>
    <t>ประมาณการหนี้สินสำหรับผลประโยชน์พนักงาน</t>
  </si>
  <si>
    <t>รายได้ค่าเช่าและค่าบริการรับล่วงหน้าส่วนที่รับรู้เป็นรายได้</t>
  </si>
  <si>
    <t>การเปลี่ยนแปลงในสินทรัพย์และหนี้สินดำเนินงาน</t>
  </si>
  <si>
    <t xml:space="preserve">กระแสเงินสดสุทธิได้มาจาก (ใช้ไปใน) การดำเนินงาน </t>
  </si>
  <si>
    <t>ภาษีเงินได้รับคืน</t>
  </si>
  <si>
    <t>ภาษีเงินได้จ่ายออก</t>
  </si>
  <si>
    <t xml:space="preserve">กระแสเงินสดสุทธิได้มาจาก (ใช้ไปใน) กิจกรรมดำเนินงาน </t>
  </si>
  <si>
    <t>เงินสดจ่ายเพื่อซื้อที่ดิน อาคารและอุปกรณ์</t>
  </si>
  <si>
    <t>เงินสดรับจากการขายอุปกรณ์</t>
  </si>
  <si>
    <t>เงินสดจ่ายเพื่อซื้ออสังหาริมทรัพย์เพื่อการลงทุน</t>
  </si>
  <si>
    <t>กระแสเงินสดสุทธิได้มาจาก (ใช้ไปใน) กิจกรรมลงทุน</t>
  </si>
  <si>
    <t>เงินสดรับจากเงินกู้ยืมระยะสั้นจากกิจการที่เกี่ยวข้องกัน</t>
  </si>
  <si>
    <t>เงินสดจ่ายเพื่อชำระเงินกู้ยืมระยะสั้นจากกิจการที่เกี่ยวข้องกัน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</si>
  <si>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</si>
  <si>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เงินสดจ่ายเพื่อชำระเงินกู้ยืมระยะสั้นจากสถาบันการเงิน</t>
  </si>
  <si>
    <t>เงินสดจ่ายเพื่อชำระเงินกู้ยืมระยะยาวจากสถาบันการเงิน</t>
  </si>
  <si>
    <t>เงินสดจ่ายชำระคืนหุ้นกู้</t>
  </si>
  <si>
    <t>ดอกเบี้ยจ่าย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</si>
  <si>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</si>
  <si>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 ณ 1 มกราคม</t>
  </si>
  <si>
    <t>ขาดทุน (กำไร) จากการเปลี่ยนแปลงมูลค่ายุติธรรมของอสังหาริมทรัพย์เพื่อการลงทุน</t>
  </si>
  <si>
    <t>เงินสดและรายการเทียบเท่าเงินสด ณ 30 กันยายน</t>
  </si>
  <si>
    <t>เงินฝากที่มีภาระค้ำประกันลดลง</t>
  </si>
  <si>
    <t>สำหรับงวดเก้าเดือนสิ้นสุดวันที่ 30 กันยายน 2563</t>
  </si>
  <si>
    <t>ยอดคงเหลือ ณ วันที่ 1 มกราคม 2563</t>
  </si>
  <si>
    <t>ยอดคงเหลือ ณ วันที่ 30 กันยายน 2563</t>
  </si>
  <si>
    <t>ลูกหนี้การค้าและลูกหนี้อื่น</t>
  </si>
  <si>
    <t>สินทรัพย์ทางการเงินหมุนเวียนอื่น - เงินลงทุน</t>
  </si>
  <si>
    <t>ในตราสารหนี้</t>
  </si>
  <si>
    <t>3, 4</t>
  </si>
  <si>
    <t>เจ้าหนี้การค้าและเจ้าหนี้อื่น</t>
  </si>
  <si>
    <t>ส่วนของหนี้สินตามสัญญาเช่า</t>
  </si>
  <si>
    <t>ที่ถึงกำหนดชำระภายในหนึ่งปี</t>
  </si>
  <si>
    <t>4, 11</t>
  </si>
  <si>
    <t>หุ้นกู้ที่ถึงกำหนดชำระภายในหนึ่งปี</t>
  </si>
  <si>
    <t xml:space="preserve">   ที่ถึงกำหนดรับรู้เป็นรายได้ภายในหนึ่งปี</t>
  </si>
  <si>
    <t>เงินมัดจำรับและเงินรับล่วงหน้าจากลูกค้า</t>
  </si>
  <si>
    <t>ภาษีเงินได้นิติบุคคลค้างจ่าย</t>
  </si>
  <si>
    <t>หนี้สินตามสัญญาเช่า</t>
  </si>
  <si>
    <t xml:space="preserve">    (หุ้นสามัญจำนวน 6,535,484,202 หุ้น มูลค่า 1 บาทต่อหุ้น)</t>
  </si>
  <si>
    <t xml:space="preserve">    (หุ้นสามัญจำนวน 6,499,829,661 หุ้น มูลค่า 1 บาทต่อหุ้น)</t>
  </si>
  <si>
    <t>กำไรจากกิจกรรมดำเนินงาน</t>
  </si>
  <si>
    <t>โอนไปสำรองตามกฎหมาย</t>
  </si>
  <si>
    <t>กำไรจากการปรับมูลค่ายุติธรรม - เงินลงทุนในตราสารหนี้</t>
  </si>
  <si>
    <t>โครงการอสังหาริมทรัพย์ระหว่างการพัฒนาลดลงจากการโอนเป็นต้นทุนขาย</t>
  </si>
  <si>
    <t>ส่วนแบ่งกำไรของบริษัทร่วมที่ใช้วิธีส่วนได้เสีย (สุทธิจากภาษี)</t>
  </si>
  <si>
    <t>รายได้ดอกเบี้ย</t>
  </si>
  <si>
    <t>เงินสดรับจากการขายอสังหาริมทรัพย์เพื่อการลงทุน</t>
  </si>
  <si>
    <t>เงินสดรับชำระคืนเงินให้กู้ยืมระยะสั้นแก่กิจการที่เกี่ยวข้องกัน</t>
  </si>
  <si>
    <t>เงินสดจ่ายให้กู้ยืมระยะสั้นแก่กิจการที่เกี่ยวข้องกัน</t>
  </si>
  <si>
    <t>เงินสดรับชำระคืนเงินให้กู้ยืมระยะยาวแก่กิจการที่เกี่ยวข้องกัน</t>
  </si>
  <si>
    <t>เงินสดจ่ายให้กู้ยืมระยะยาวแก่กิจการที่เกี่ยวข้องกัน</t>
  </si>
  <si>
    <t>เงินสดรับจากการขายสินทรัพย์ทางการเงินหมุนเวียนอื่น - เงินลงทุนในตราสารหนี้</t>
  </si>
  <si>
    <t>เงินสดจ่ายเพื่อซื้อสินทรัพย์ทางการเงินหมุนเวียนอื่น - เงินลงทุนในตราสารหนี้</t>
  </si>
  <si>
    <t>เงินสดจ่ายชำระหนี้สินตามสัญญาเช่า</t>
  </si>
  <si>
    <t xml:space="preserve">    วิธีส่วนได้เสีย</t>
  </si>
  <si>
    <t>ค่าใช้จ่ายภาษีเงินได้</t>
  </si>
  <si>
    <t>การแบ่งปันกำไร</t>
  </si>
  <si>
    <t>กำไรก่อนภาษีเงินได้</t>
  </si>
  <si>
    <t>กำไรสำหรับงวด</t>
  </si>
  <si>
    <t>กำไรต่อหุ้นขั้นพื้นฐาน</t>
  </si>
  <si>
    <r>
      <t xml:space="preserve">กำไรต่อหุ้น </t>
    </r>
    <r>
      <rPr>
        <b/>
        <i/>
        <sz val="15"/>
        <rFont val="Angsana New"/>
        <family val="1"/>
      </rPr>
      <t>(บาท)</t>
    </r>
  </si>
  <si>
    <t>เงินสดจ่ายเพื่อซื้อสินทรัพย์ไม่มีตัวตน</t>
  </si>
  <si>
    <t>ส่วนแบ่งกำไรของการร่วมค้าและบริษัทร่วมที่ใช้</t>
  </si>
  <si>
    <t>3, 4, 10</t>
  </si>
  <si>
    <t>8, 9</t>
  </si>
  <si>
    <t>รวมกำไรเบ็ดเสร็จสำหรับงวด</t>
  </si>
  <si>
    <t>เงินสดรับจากการลดทุนของบริษัทย่อย</t>
  </si>
  <si>
    <t>ผลขาดทุนจากการด้อยค่าที่รับรู้ในกำไรหรือขาดทุน</t>
  </si>
  <si>
    <t>กำไรจากการขายเงินลงทุนในตราสารหนี้</t>
  </si>
  <si>
    <t>ส่วนแบ่ง (กำไร) ขาดทุนของการร่วมค้าที่ใช้วิธีส่วนได้เสีย (สุทธิจากภาษี)</t>
  </si>
  <si>
    <t>จากเงินลงทุนใน</t>
  </si>
  <si>
    <t>ตราสารทุน</t>
  </si>
  <si>
    <t>ที่กำหนดให้</t>
  </si>
  <si>
    <t>วัดมูลค่าด้วย</t>
  </si>
  <si>
    <t>มูลค่ายุติธรรม</t>
  </si>
  <si>
    <t>ผ่านกำไรขาดทุน</t>
  </si>
  <si>
    <t>เบ็ดเสร็จอื่น</t>
  </si>
  <si>
    <t>ผลกำไร</t>
  </si>
  <si>
    <t>รวมองค์</t>
  </si>
  <si>
    <t>ประกอบ</t>
  </si>
  <si>
    <t>อื่นของ</t>
  </si>
  <si>
    <t>ส่วนของ</t>
  </si>
  <si>
    <t>องค์ประกอบ</t>
  </si>
  <si>
    <t>อื่นของส่วน</t>
  </si>
  <si>
    <t>สินทรัพย์ทางการเงินไม่หมุนเวียนอื่น - เงินลงทุนระยะยาว</t>
  </si>
  <si>
    <t xml:space="preserve">ยอดคงเหลือ ณ วันที่ 31 ธันวาคม 2562 ตามที่รายงานในงวดก่อน </t>
  </si>
  <si>
    <t>ผลกระทบจากการเปลี่ยนแปลงนโยบายการบัญชี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</si>
</sst>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3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#,##0\ ;\(#,##0\)"/>
    <numFmt numFmtId="166" formatCode="_(* #,##0_);_(* \(#,##0\);_(* &quot;-&quot;??_);_(@_)"/>
    <numFmt numFmtId="167" formatCode="_(* #,##0.000000_);_(* \(#,##0.000000\);_(* &quot;-&quot;??_);_(@_)"/>
    <numFmt numFmtId="168" formatCode="_(* #,##0.0_);_(* \(#,##0.0\);_(* &quot;-&quot;??_);_(@_)"/>
    <numFmt numFmtId="170" formatCode="0.000"/>
    <numFmt numFmtId="172" formatCode="_(* #,##0.000_);_(* \(#,##0.000\);_(* &quot;-&quot;??_);_(@_)"/>
    <numFmt numFmtId="173" formatCode="0.0%"/>
    <numFmt numFmtId="174" formatCode="_-&quot;฿&quot;* #,##0.00_-;\-&quot;฿&quot;* #,##0.00_-;_-&quot;฿&quot;* &quot;-&quot;??_-;_-@_-"/>
    <numFmt numFmtId="175" formatCode="_-* #,##0.00_-;\(\ #,##0.00\)_-;_-* &quot;-&quot;??_-;_-@_-"/>
    <numFmt numFmtId="176" formatCode="_-* #,##0_-;\-* #,##0_-;_-* &quot;-&quot;_-;_-@_-"/>
    <numFmt numFmtId="177" formatCode="[$-409]mmm\-yy;@"/>
    <numFmt numFmtId="178" formatCode="#,##0.00&quot; $&quot;;\-#,##0.00&quot; $&quot;"/>
    <numFmt numFmtId="179" formatCode="#,##0.00&quot; $&quot;;[Red]\-#,##0.00&quot; $&quot;"/>
    <numFmt numFmtId="180" formatCode="d\.m\.yy"/>
    <numFmt numFmtId="181" formatCode="d\.mmm\.yy"/>
    <numFmt numFmtId="182" formatCode="d\.mmm"/>
    <numFmt numFmtId="183" formatCode="mmm\.yy"/>
    <numFmt numFmtId="184" formatCode="0.00%&quot;ต่อปี&quot;"/>
    <numFmt numFmtId="185" formatCode="#,##0.00\ &quot;F&quot;;\-#,##0.00\ &quot;F&quot;"/>
    <numFmt numFmtId="186" formatCode="dd\-mmm\-yy_)"/>
    <numFmt numFmtId="187" formatCode="#,##0_);[Red]\(#,##0\);"/>
    <numFmt numFmtId="188" formatCode="_(&quot;$&quot;* #,##0.0_);_(&quot;$&quot;* \(#,##0.0\);_(&quot;$&quot;* &quot;0.0&quot;_);_(@_)"/>
    <numFmt numFmtId="189" formatCode="_([$€]* #,##0.00_);_([$€]* \(#,##0.00\);_([$€]* &quot;-&quot;??_);_(@_)"/>
    <numFmt numFmtId="190" formatCode="_(* #,##0.00_);_(* \(#,##0.00\);_(* \-??_);_(@_)"/>
    <numFmt numFmtId="191" formatCode="_-&quot;£&quot;* #,##0.00_-;\-&quot;£&quot;* #,##0.00_-;_-&quot;£&quot;* &quot;-&quot;??_-;_-@_-"/>
    <numFmt numFmtId="192" formatCode="0.00_)"/>
    <numFmt numFmtId="193" formatCode="[$-409]d/mmm/yyyy;@"/>
    <numFmt numFmtId="194" formatCode="0%_);\(0%\)"/>
    <numFmt numFmtId="195" formatCode="&quot;ฃค&quot;#,##0;&quot;ฃค&quot;\-#,##0"/>
    <numFmt numFmtId="196" formatCode="0&quot;  &quot;"/>
    <numFmt numFmtId="197" formatCode="#,##0.0_);[Red]\(#,##0.0\)"/>
    <numFmt numFmtId="198" formatCode="d\.m\.yy\ h:mm"/>
    <numFmt numFmtId="199" formatCode="_-* #,##0.00\ &quot;F&quot;_-;\-* #,##0.00\ &quot;F&quot;_-;_-* &quot;-&quot;??\ &quot;F&quot;_-;_-@_-"/>
    <numFmt numFmtId="200" formatCode="0.00&quot;  &quot;"/>
    <numFmt numFmtId="201" formatCode="_ * #,##0.00_ ;_ * \-#,##0.00_ ;_ * &quot;-&quot;??_ ;_ @_ "/>
    <numFmt numFmtId="202" formatCode="_(* #,##0.00000_);_(* \(#,##0.00000\);_(* &quot;-&quot;??_);_(@_)"/>
  </numFmts>
  <fonts count="124">
    <font>
      <sz val="16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name val="Angsana New"/>
      <family val="1"/>
    </font>
    <font>
      <b/>
      <sz val="16"/>
      <name val="Angsana New"/>
      <family val="1"/>
    </font>
    <font>
      <sz val="8"/>
      <name val="Arial"/>
      <family val="2"/>
    </font>
    <font>
      <i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i/>
      <sz val="16"/>
      <name val="Angsana New"/>
      <family val="1"/>
    </font>
    <font>
      <i/>
      <sz val="15"/>
      <color indexed="8"/>
      <name val="Angsana New"/>
      <family val="1"/>
    </font>
    <font>
      <sz val="11"/>
      <color theme="1"/>
      <name val="Calibri"/>
      <family val="2"/>
      <scheme val="minor"/>
    </font>
    <font>
      <sz val="15"/>
      <color theme="0"/>
      <name val="Angsana New"/>
      <family val="1"/>
    </font>
    <font>
      <b/>
      <sz val="15"/>
      <color theme="1"/>
      <name val="Angsana New"/>
      <family val="1"/>
    </font>
    <font>
      <sz val="15"/>
      <color rgb="FFFF0000"/>
      <name val="Angsana New"/>
      <family val="1"/>
    </font>
    <font>
      <u/>
      <sz val="15"/>
      <name val="Angsana New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4"/>
      <name val="Cordia New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</font>
    <font>
      <sz val="12"/>
      <name val="Tms Rmn"/>
    </font>
    <font>
      <sz val="14"/>
      <name val="AngsanaUPC"/>
      <family val="1"/>
      <charset val="222"/>
    </font>
    <font>
      <u/>
      <sz val="10"/>
      <color theme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2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4"/>
      <name val="AngsanaUPC"/>
      <family val="1"/>
    </font>
    <font>
      <sz val="12"/>
      <name val="Helv"/>
      <charset val="222"/>
    </font>
    <font>
      <u/>
      <sz val="14"/>
      <color indexed="12"/>
      <name val="Cordia New"/>
      <family val="2"/>
    </font>
    <font>
      <u/>
      <sz val="14"/>
      <color indexed="36"/>
      <name val="Cordia New"/>
      <family val="2"/>
    </font>
    <font>
      <sz val="11"/>
      <color indexed="8"/>
      <name val="Tahoma"/>
      <family val="2"/>
      <charset val="222"/>
    </font>
    <font>
      <sz val="10"/>
      <color indexed="9"/>
      <name val="Arial"/>
      <family val="2"/>
    </font>
    <font>
      <sz val="11"/>
      <color indexed="9"/>
      <name val="Tahoma"/>
      <family val="2"/>
      <charset val="222"/>
    </font>
    <font>
      <sz val="10"/>
      <color indexed="20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b/>
      <sz val="10"/>
      <name val="Helv"/>
    </font>
    <font>
      <sz val="10"/>
      <name val="MS Sans Serif"/>
      <family val="2"/>
      <charset val="222"/>
    </font>
    <font>
      <b/>
      <sz val="10"/>
      <color indexed="9"/>
      <name val="Arial"/>
      <family val="2"/>
    </font>
    <font>
      <b/>
      <sz val="10"/>
      <name val="Tms Rmn"/>
    </font>
    <font>
      <sz val="12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sz val="10"/>
      <color indexed="8"/>
      <name val="Times New Roman"/>
      <family val="2"/>
      <charset val="222"/>
    </font>
    <font>
      <sz val="10"/>
      <color theme="1"/>
      <name val="Times New Roman"/>
      <family val="2"/>
      <charset val="222"/>
    </font>
    <font>
      <sz val="11"/>
      <color indexed="8"/>
      <name val="Calibri"/>
      <family val="2"/>
      <charset val="222"/>
    </font>
    <font>
      <sz val="11"/>
      <color theme="1"/>
      <name val="Calibri"/>
      <family val="2"/>
      <charset val="222"/>
    </font>
    <font>
      <sz val="16"/>
      <color indexed="8"/>
      <name val="AngsanaUPC"/>
      <family val="2"/>
    </font>
    <font>
      <sz val="10"/>
      <color indexed="17"/>
      <name val="Arial"/>
      <family val="2"/>
    </font>
    <font>
      <b/>
      <sz val="7"/>
      <name val="Helv"/>
    </font>
    <font>
      <sz val="12"/>
      <name val="Arial"/>
      <family val="2"/>
      <charset val="222"/>
    </font>
    <font>
      <sz val="12"/>
      <name val="Palatino"/>
      <family val="1"/>
    </font>
    <font>
      <i/>
      <sz val="10"/>
      <color indexed="23"/>
      <name val="Arial"/>
      <family val="2"/>
    </font>
    <font>
      <b/>
      <sz val="12"/>
      <name val="Helv"/>
    </font>
    <font>
      <b/>
      <sz val="12"/>
      <name val="Arial"/>
      <family val="2"/>
      <charset val="22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b/>
      <sz val="11"/>
      <name val="Helv"/>
    </font>
    <font>
      <sz val="10"/>
      <color indexed="6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Tahoma"/>
      <family val="2"/>
      <charset val="222"/>
    </font>
    <font>
      <sz val="8"/>
      <name val="EYInterstate Light"/>
    </font>
    <font>
      <sz val="10"/>
      <name val="Arial"/>
      <family val="2"/>
      <charset val="222"/>
    </font>
    <font>
      <sz val="16"/>
      <color theme="1"/>
      <name val="AngsanaUPC"/>
      <family val="2"/>
    </font>
    <font>
      <sz val="10"/>
      <name val="MS Sans Serif"/>
      <family val="2"/>
    </font>
    <font>
      <b/>
      <sz val="10"/>
      <color indexed="63"/>
      <name val="Arial"/>
      <family val="2"/>
    </font>
    <font>
      <sz val="16"/>
      <name val="EucrosiaUPC"/>
      <family val="1"/>
      <charset val="222"/>
    </font>
    <font>
      <b/>
      <sz val="10"/>
      <color indexed="10"/>
      <name val="Arial"/>
      <family val="2"/>
    </font>
    <font>
      <b/>
      <sz val="11"/>
      <name val="Times New Roman"/>
      <family val="1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name val="Helv"/>
    </font>
    <font>
      <sz val="10"/>
      <color indexed="10"/>
      <name val="Arial"/>
      <family val="2"/>
    </font>
    <font>
      <sz val="12"/>
      <name val="Helv"/>
    </font>
    <font>
      <u/>
      <sz val="14"/>
      <color indexed="12"/>
      <name val="AngsanaUPC"/>
      <family val="1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2"/>
      <name val="ทsฒำฉ๚ล้"/>
      <charset val="136"/>
    </font>
    <font>
      <sz val="11"/>
      <color indexed="17"/>
      <name val="Tahoma"/>
      <family val="2"/>
      <charset val="222"/>
    </font>
    <font>
      <u/>
      <sz val="10.5"/>
      <color indexed="36"/>
      <name val="CordiaUPC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4"/>
      <name val="Cordia New"/>
      <family val="2"/>
      <charset val="222"/>
    </font>
    <font>
      <sz val="11"/>
      <name val="ＭＳ Ｐゴシック"/>
      <family val="2"/>
      <charset val="128"/>
    </font>
    <font>
      <sz val="10"/>
      <color theme="1"/>
      <name val="Arial"/>
      <family val="2"/>
      <charset val="222"/>
    </font>
    <font>
      <sz val="10"/>
      <color theme="1"/>
      <name val="Leelawadee"/>
      <family val="2"/>
      <charset val="222"/>
    </font>
    <font>
      <sz val="16"/>
      <color rgb="FFFF0000"/>
      <name val="Angsana New"/>
      <family val="1"/>
    </font>
  </fonts>
  <fills count="6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35"/>
        <bgColor indexed="64"/>
      </patternFill>
    </fill>
    <fill>
      <patternFill patternType="gray125">
        <fgColor indexed="8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42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76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5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43" fontId="3" fillId="0" borderId="0" applyFont="0" applyFill="0" applyBorder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5" borderId="10" applyNumberFormat="0" applyAlignment="0" applyProtection="0"/>
    <xf numFmtId="0" fontId="26" fillId="6" borderId="11" applyNumberFormat="0" applyAlignment="0" applyProtection="0"/>
    <xf numFmtId="0" fontId="27" fillId="6" borderId="10" applyNumberFormat="0" applyAlignment="0" applyProtection="0"/>
    <xf numFmtId="0" fontId="28" fillId="0" borderId="12" applyNumberFormat="0" applyFill="0" applyAlignment="0" applyProtection="0"/>
    <xf numFmtId="0" fontId="29" fillId="7" borderId="13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3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4" fillId="0" borderId="0"/>
    <xf numFmtId="9" fontId="3" fillId="0" borderId="0" applyFont="0" applyFill="0" applyBorder="0" applyAlignment="0" applyProtection="0"/>
    <xf numFmtId="0" fontId="38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39" fillId="4" borderId="0" applyNumberFormat="0" applyBorder="0" applyAlignment="0" applyProtection="0"/>
    <xf numFmtId="0" fontId="3" fillId="0" borderId="0"/>
    <xf numFmtId="0" fontId="33" fillId="12" borderId="0" applyNumberFormat="0" applyBorder="0" applyAlignment="0" applyProtection="0"/>
    <xf numFmtId="0" fontId="33" fillId="16" borderId="0" applyNumberFormat="0" applyBorder="0" applyAlignment="0" applyProtection="0"/>
    <xf numFmtId="0" fontId="33" fillId="20" borderId="0" applyNumberFormat="0" applyBorder="0" applyAlignment="0" applyProtection="0"/>
    <xf numFmtId="0" fontId="33" fillId="24" borderId="0" applyNumberFormat="0" applyBorder="0" applyAlignment="0" applyProtection="0"/>
    <xf numFmtId="0" fontId="33" fillId="28" borderId="0" applyNumberFormat="0" applyBorder="0" applyAlignment="0" applyProtection="0"/>
    <xf numFmtId="0" fontId="33" fillId="32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0" fontId="2" fillId="0" borderId="0"/>
    <xf numFmtId="0" fontId="3" fillId="0" borderId="0"/>
    <xf numFmtId="0" fontId="2" fillId="8" borderId="14" applyNumberFormat="0" applyFont="0" applyAlignment="0" applyProtection="0"/>
    <xf numFmtId="9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3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6" fontId="35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/>
    <xf numFmtId="175" fontId="35" fillId="0" borderId="0" applyFont="0" applyFill="0" applyBorder="0" applyAlignment="0" applyProtection="0"/>
    <xf numFmtId="6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" fillId="0" borderId="0"/>
    <xf numFmtId="0" fontId="3" fillId="0" borderId="0"/>
    <xf numFmtId="9" fontId="45" fillId="0" borderId="0" applyFont="0" applyFill="0" applyBorder="0" applyAlignment="0" applyProtection="0"/>
    <xf numFmtId="164" fontId="45" fillId="0" borderId="0" applyFont="0" applyFill="0" applyBorder="0" applyAlignment="0" applyProtection="0"/>
    <xf numFmtId="164" fontId="35" fillId="0" borderId="0" applyFont="0" applyFill="0" applyBorder="0" applyAlignment="0" applyProtection="0"/>
    <xf numFmtId="0" fontId="45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45" fillId="0" borderId="0"/>
    <xf numFmtId="164" fontId="45" fillId="0" borderId="0" applyFont="0" applyFill="0" applyBorder="0" applyAlignment="0" applyProtection="0"/>
    <xf numFmtId="0" fontId="35" fillId="0" borderId="0"/>
    <xf numFmtId="0" fontId="4" fillId="0" borderId="0"/>
    <xf numFmtId="43" fontId="3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4" fontId="45" fillId="0" borderId="0" applyFont="0" applyFill="0" applyBorder="0" applyAlignment="0" applyProtection="0"/>
    <xf numFmtId="0" fontId="3" fillId="0" borderId="0"/>
    <xf numFmtId="164" fontId="4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2" fillId="0" borderId="0" applyFont="0" applyFill="0" applyBorder="0" applyAlignment="0" applyProtection="0"/>
    <xf numFmtId="0" fontId="35" fillId="0" borderId="0"/>
    <xf numFmtId="0" fontId="3" fillId="0" borderId="0"/>
    <xf numFmtId="0" fontId="47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37" fontId="3" fillId="0" borderId="0"/>
    <xf numFmtId="37" fontId="3" fillId="0" borderId="0"/>
    <xf numFmtId="37" fontId="3" fillId="0" borderId="0"/>
    <xf numFmtId="37" fontId="3" fillId="0" borderId="0"/>
    <xf numFmtId="37" fontId="3" fillId="0" borderId="0"/>
    <xf numFmtId="37" fontId="3" fillId="0" borderId="0"/>
    <xf numFmtId="37" fontId="3" fillId="0" borderId="0"/>
    <xf numFmtId="37" fontId="3" fillId="0" borderId="0"/>
    <xf numFmtId="37" fontId="3" fillId="0" borderId="0"/>
    <xf numFmtId="37" fontId="3" fillId="0" borderId="0"/>
    <xf numFmtId="37" fontId="3" fillId="0" borderId="0"/>
    <xf numFmtId="37" fontId="3" fillId="0" borderId="0"/>
    <xf numFmtId="37" fontId="3" fillId="0" borderId="0"/>
    <xf numFmtId="44" fontId="3" fillId="0" borderId="0" applyFont="0" applyFill="0" applyBorder="0" applyAlignment="0" applyProtection="0"/>
    <xf numFmtId="39" fontId="49" fillId="0" borderId="0"/>
    <xf numFmtId="39" fontId="49" fillId="0" borderId="0"/>
    <xf numFmtId="42" fontId="3" fillId="0" borderId="0" applyFont="0" applyFill="0" applyBorder="0" applyAlignment="0" applyProtection="0"/>
    <xf numFmtId="39" fontId="49" fillId="0" borderId="0"/>
    <xf numFmtId="39" fontId="49" fillId="0" borderId="0"/>
    <xf numFmtId="0" fontId="50" fillId="0" borderId="0" applyNumberFormat="0" applyFill="0" applyBorder="0" applyAlignment="0" applyProtection="0">
      <alignment vertical="top"/>
      <protection locked="0"/>
    </xf>
    <xf numFmtId="42" fontId="3" fillId="0" borderId="0" applyFon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44" fontId="3" fillId="0" borderId="0" applyFont="0" applyFill="0" applyBorder="0" applyAlignment="0" applyProtection="0"/>
    <xf numFmtId="39" fontId="49" fillId="0" borderId="0"/>
    <xf numFmtId="39" fontId="49" fillId="0" borderId="0"/>
    <xf numFmtId="0" fontId="3" fillId="0" borderId="0"/>
    <xf numFmtId="0" fontId="35" fillId="0" borderId="0"/>
    <xf numFmtId="177" fontId="35" fillId="0" borderId="0"/>
    <xf numFmtId="0" fontId="35" fillId="0" borderId="0"/>
    <xf numFmtId="0" fontId="46" fillId="34" borderId="0" applyNumberFormat="0" applyBorder="0" applyAlignment="0" applyProtection="0"/>
    <xf numFmtId="0" fontId="46" fillId="35" borderId="0" applyNumberFormat="0" applyBorder="0" applyAlignment="0" applyProtection="0"/>
    <xf numFmtId="0" fontId="46" fillId="36" borderId="0" applyNumberFormat="0" applyBorder="0" applyAlignment="0" applyProtection="0"/>
    <xf numFmtId="0" fontId="46" fillId="37" borderId="0" applyNumberFormat="0" applyBorder="0" applyAlignment="0" applyProtection="0"/>
    <xf numFmtId="0" fontId="46" fillId="38" borderId="0" applyNumberFormat="0" applyBorder="0" applyAlignment="0" applyProtection="0"/>
    <xf numFmtId="0" fontId="46" fillId="39" borderId="0" applyNumberFormat="0" applyBorder="0" applyAlignment="0" applyProtection="0"/>
    <xf numFmtId="0" fontId="52" fillId="34" borderId="0" applyNumberFormat="0" applyBorder="0" applyAlignment="0" applyProtection="0"/>
    <xf numFmtId="0" fontId="52" fillId="35" borderId="0" applyNumberFormat="0" applyBorder="0" applyAlignment="0" applyProtection="0"/>
    <xf numFmtId="0" fontId="52" fillId="36" borderId="0" applyNumberFormat="0" applyBorder="0" applyAlignment="0" applyProtection="0"/>
    <xf numFmtId="0" fontId="52" fillId="37" borderId="0" applyNumberFormat="0" applyBorder="0" applyAlignment="0" applyProtection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3" fillId="0" borderId="0"/>
    <xf numFmtId="0" fontId="46" fillId="40" borderId="0" applyNumberFormat="0" applyBorder="0" applyAlignment="0" applyProtection="0"/>
    <xf numFmtId="0" fontId="46" fillId="41" borderId="0" applyNumberFormat="0" applyBorder="0" applyAlignment="0" applyProtection="0"/>
    <xf numFmtId="0" fontId="46" fillId="42" borderId="0" applyNumberFormat="0" applyBorder="0" applyAlignment="0" applyProtection="0"/>
    <xf numFmtId="0" fontId="46" fillId="37" borderId="0" applyNumberFormat="0" applyBorder="0" applyAlignment="0" applyProtection="0"/>
    <xf numFmtId="0" fontId="46" fillId="40" borderId="0" applyNumberFormat="0" applyBorder="0" applyAlignment="0" applyProtection="0"/>
    <xf numFmtId="0" fontId="46" fillId="43" borderId="0" applyNumberFormat="0" applyBorder="0" applyAlignment="0" applyProtection="0"/>
    <xf numFmtId="0" fontId="52" fillId="40" borderId="0" applyNumberFormat="0" applyBorder="0" applyAlignment="0" applyProtection="0"/>
    <xf numFmtId="0" fontId="52" fillId="41" borderId="0" applyNumberFormat="0" applyBorder="0" applyAlignment="0" applyProtection="0"/>
    <xf numFmtId="0" fontId="52" fillId="42" borderId="0" applyNumberFormat="0" applyBorder="0" applyAlignment="0" applyProtection="0"/>
    <xf numFmtId="0" fontId="52" fillId="37" borderId="0" applyNumberFormat="0" applyBorder="0" applyAlignment="0" applyProtection="0"/>
    <xf numFmtId="0" fontId="52" fillId="40" borderId="0" applyNumberFormat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0" fontId="53" fillId="41" borderId="0" applyNumberFormat="0" applyBorder="0" applyAlignment="0" applyProtection="0"/>
    <xf numFmtId="0" fontId="53" fillId="42" borderId="0" applyNumberFormat="0" applyBorder="0" applyAlignment="0" applyProtection="0"/>
    <xf numFmtId="0" fontId="53" fillId="45" borderId="0" applyNumberFormat="0" applyBorder="0" applyAlignment="0" applyProtection="0"/>
    <xf numFmtId="0" fontId="53" fillId="46" borderId="0" applyNumberFormat="0" applyBorder="0" applyAlignment="0" applyProtection="0"/>
    <xf numFmtId="0" fontId="53" fillId="47" borderId="0" applyNumberFormat="0" applyBorder="0" applyAlignment="0" applyProtection="0"/>
    <xf numFmtId="0" fontId="54" fillId="44" borderId="0" applyNumberFormat="0" applyBorder="0" applyAlignment="0" applyProtection="0"/>
    <xf numFmtId="0" fontId="54" fillId="41" borderId="0" applyNumberFormat="0" applyBorder="0" applyAlignment="0" applyProtection="0"/>
    <xf numFmtId="0" fontId="54" fillId="42" borderId="0" applyNumberFormat="0" applyBorder="0" applyAlignment="0" applyProtection="0"/>
    <xf numFmtId="0" fontId="54" fillId="45" borderId="0" applyNumberFormat="0" applyBorder="0" applyAlignment="0" applyProtection="0"/>
    <xf numFmtId="0" fontId="54" fillId="46" borderId="0" applyNumberFormat="0" applyBorder="0" applyAlignment="0" applyProtection="0"/>
    <xf numFmtId="0" fontId="54" fillId="47" borderId="0" applyNumberFormat="0" applyBorder="0" applyAlignment="0" applyProtection="0"/>
    <xf numFmtId="0" fontId="53" fillId="48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45" borderId="0" applyNumberFormat="0" applyBorder="0" applyAlignment="0" applyProtection="0"/>
    <xf numFmtId="0" fontId="53" fillId="46" borderId="0" applyNumberFormat="0" applyBorder="0" applyAlignment="0" applyProtection="0"/>
    <xf numFmtId="0" fontId="53" fillId="51" borderId="0" applyNumberFormat="0" applyBorder="0" applyAlignment="0" applyProtection="0"/>
    <xf numFmtId="0" fontId="3" fillId="0" borderId="0"/>
    <xf numFmtId="0" fontId="55" fillId="35" borderId="0" applyNumberFormat="0" applyBorder="0" applyAlignment="0" applyProtection="0"/>
    <xf numFmtId="178" fontId="56" fillId="0" borderId="0" applyFill="0" applyBorder="0" applyAlignment="0"/>
    <xf numFmtId="179" fontId="56" fillId="0" borderId="0" applyFill="0" applyBorder="0" applyAlignment="0"/>
    <xf numFmtId="180" fontId="56" fillId="0" borderId="0" applyFill="0" applyBorder="0" applyAlignment="0"/>
    <xf numFmtId="181" fontId="56" fillId="0" borderId="0" applyFill="0" applyBorder="0" applyAlignment="0"/>
    <xf numFmtId="182" fontId="56" fillId="0" borderId="0" applyFill="0" applyBorder="0" applyAlignment="0"/>
    <xf numFmtId="178" fontId="56" fillId="0" borderId="0" applyFill="0" applyBorder="0" applyAlignment="0"/>
    <xf numFmtId="183" fontId="56" fillId="0" borderId="0" applyFill="0" applyBorder="0" applyAlignment="0"/>
    <xf numFmtId="179" fontId="56" fillId="0" borderId="0" applyFill="0" applyBorder="0" applyAlignment="0"/>
    <xf numFmtId="0" fontId="57" fillId="52" borderId="21" applyNumberFormat="0" applyAlignment="0" applyProtection="0"/>
    <xf numFmtId="0" fontId="58" fillId="0" borderId="0"/>
    <xf numFmtId="3" fontId="59" fillId="0" borderId="16"/>
    <xf numFmtId="3" fontId="59" fillId="0" borderId="16"/>
    <xf numFmtId="3" fontId="59" fillId="0" borderId="16"/>
    <xf numFmtId="3" fontId="59" fillId="0" borderId="16"/>
    <xf numFmtId="0" fontId="60" fillId="53" borderId="22" applyNumberFormat="0" applyAlignment="0" applyProtection="0"/>
    <xf numFmtId="0" fontId="61" fillId="0" borderId="0"/>
    <xf numFmtId="39" fontId="49" fillId="0" borderId="0"/>
    <xf numFmtId="39" fontId="49" fillId="0" borderId="0"/>
    <xf numFmtId="178" fontId="5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6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6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4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68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0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40" fillId="0" borderId="0" applyFont="0" applyFill="0" applyBorder="0" applyAlignment="0" applyProtection="0"/>
    <xf numFmtId="164" fontId="40" fillId="0" borderId="0" applyFont="0" applyFill="0" applyBorder="0" applyAlignment="0" applyProtection="0"/>
    <xf numFmtId="164" fontId="40" fillId="0" borderId="0" applyFont="0" applyFill="0" applyBorder="0" applyAlignment="0" applyProtection="0"/>
    <xf numFmtId="164" fontId="3" fillId="0" borderId="0" applyFill="0" applyBorder="0" applyAlignment="0" applyProtection="0"/>
    <xf numFmtId="164" fontId="3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84" fontId="62" fillId="0" borderId="0"/>
    <xf numFmtId="185" fontId="48" fillId="0" borderId="0"/>
    <xf numFmtId="185" fontId="42" fillId="0" borderId="0"/>
    <xf numFmtId="185" fontId="48" fillId="0" borderId="0"/>
    <xf numFmtId="185" fontId="48" fillId="0" borderId="0"/>
    <xf numFmtId="185" fontId="48" fillId="0" borderId="0"/>
    <xf numFmtId="185" fontId="48" fillId="0" borderId="0"/>
    <xf numFmtId="0" fontId="70" fillId="0" borderId="0" applyFill="0" applyBorder="0" applyAlignment="0" applyProtection="0"/>
    <xf numFmtId="0" fontId="61" fillId="0" borderId="0"/>
    <xf numFmtId="0" fontId="61" fillId="0" borderId="0"/>
    <xf numFmtId="179" fontId="56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4" fontId="35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86" fontId="48" fillId="0" borderId="0"/>
    <xf numFmtId="186" fontId="48" fillId="0" borderId="0"/>
    <xf numFmtId="186" fontId="42" fillId="0" borderId="0"/>
    <xf numFmtId="186" fontId="48" fillId="0" borderId="0"/>
    <xf numFmtId="186" fontId="48" fillId="0" borderId="0"/>
    <xf numFmtId="186" fontId="48" fillId="0" borderId="0"/>
    <xf numFmtId="187" fontId="71" fillId="54" borderId="0">
      <protection hidden="1"/>
    </xf>
    <xf numFmtId="0" fontId="72" fillId="0" borderId="0" applyNumberFormat="0" applyFill="0" applyBorder="0" applyProtection="0">
      <alignment horizontal="left"/>
    </xf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Protection="0">
      <alignment horizontal="left"/>
    </xf>
    <xf numFmtId="0" fontId="72" fillId="0" borderId="0" applyNumberFormat="0" applyFill="0" applyBorder="0" applyAlignment="0" applyProtection="0"/>
    <xf numFmtId="0" fontId="56" fillId="0" borderId="0" applyProtection="0"/>
    <xf numFmtId="14" fontId="46" fillId="0" borderId="0" applyFill="0" applyBorder="0" applyAlignment="0"/>
    <xf numFmtId="173" fontId="48" fillId="0" borderId="0"/>
    <xf numFmtId="173" fontId="48" fillId="0" borderId="0"/>
    <xf numFmtId="173" fontId="42" fillId="0" borderId="0"/>
    <xf numFmtId="173" fontId="48" fillId="0" borderId="0"/>
    <xf numFmtId="173" fontId="48" fillId="0" borderId="0"/>
    <xf numFmtId="173" fontId="48" fillId="0" borderId="0"/>
    <xf numFmtId="188" fontId="3" fillId="0" borderId="0" applyFont="0" applyFill="0" applyBorder="0" applyAlignment="0" applyProtection="0"/>
    <xf numFmtId="0" fontId="7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62" fillId="0" borderId="0"/>
    <xf numFmtId="178" fontId="56" fillId="0" borderId="0" applyFill="0" applyBorder="0" applyAlignment="0"/>
    <xf numFmtId="179" fontId="56" fillId="0" borderId="0" applyFill="0" applyBorder="0" applyAlignment="0"/>
    <xf numFmtId="178" fontId="56" fillId="0" borderId="0" applyFill="0" applyBorder="0" applyAlignment="0"/>
    <xf numFmtId="183" fontId="56" fillId="0" borderId="0" applyFill="0" applyBorder="0" applyAlignment="0"/>
    <xf numFmtId="179" fontId="56" fillId="0" borderId="0" applyFill="0" applyBorder="0" applyAlignment="0"/>
    <xf numFmtId="189" fontId="3" fillId="0" borderId="0" applyFont="0" applyFill="0" applyBorder="0" applyAlignment="0" applyProtection="0"/>
    <xf numFmtId="190" fontId="46" fillId="0" borderId="0"/>
    <xf numFmtId="0" fontId="3" fillId="0" borderId="0"/>
    <xf numFmtId="0" fontId="52" fillId="0" borderId="0"/>
    <xf numFmtId="0" fontId="46" fillId="0" borderId="0"/>
    <xf numFmtId="0" fontId="46" fillId="0" borderId="0"/>
    <xf numFmtId="9" fontId="46" fillId="0" borderId="0"/>
    <xf numFmtId="0" fontId="74" fillId="0" borderId="0" applyNumberFormat="0" applyFill="0" applyBorder="0" applyAlignment="0" applyProtection="0"/>
    <xf numFmtId="2" fontId="56" fillId="0" borderId="0" applyProtection="0"/>
    <xf numFmtId="0" fontId="70" fillId="36" borderId="0" applyNumberFormat="0" applyBorder="0" applyAlignment="0" applyProtection="0"/>
    <xf numFmtId="38" fontId="6" fillId="33" borderId="0" applyNumberFormat="0" applyBorder="0" applyAlignment="0" applyProtection="0"/>
    <xf numFmtId="0" fontId="75" fillId="0" borderId="0">
      <alignment horizontal="left"/>
    </xf>
    <xf numFmtId="0" fontId="75" fillId="55" borderId="23"/>
    <xf numFmtId="0" fontId="76" fillId="0" borderId="20" applyNumberFormat="0" applyAlignment="0" applyProtection="0">
      <alignment horizontal="left" vertical="center"/>
    </xf>
    <xf numFmtId="0" fontId="76" fillId="0" borderId="2">
      <alignment horizontal="left" vertical="center"/>
    </xf>
    <xf numFmtId="14" fontId="36" fillId="56" borderId="18">
      <alignment horizontal="center" vertical="center" wrapText="1"/>
    </xf>
    <xf numFmtId="0" fontId="77" fillId="0" borderId="24" applyNumberFormat="0" applyFill="0" applyAlignment="0" applyProtection="0"/>
    <xf numFmtId="0" fontId="78" fillId="0" borderId="25" applyNumberFormat="0" applyFill="0" applyAlignment="0" applyProtection="0"/>
    <xf numFmtId="0" fontId="79" fillId="0" borderId="26" applyNumberFormat="0" applyFill="0" applyAlignment="0" applyProtection="0"/>
    <xf numFmtId="0" fontId="79" fillId="0" borderId="0" applyNumberFormat="0" applyFill="0" applyBorder="0" applyAlignment="0" applyProtection="0"/>
    <xf numFmtId="14" fontId="36" fillId="56" borderId="18">
      <alignment horizontal="center" vertical="center" wrapText="1"/>
    </xf>
    <xf numFmtId="0" fontId="80" fillId="0" borderId="0" applyProtection="0"/>
    <xf numFmtId="0" fontId="37" fillId="0" borderId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10" fontId="6" fillId="57" borderId="16" applyNumberFormat="0" applyBorder="0" applyAlignment="0" applyProtection="0"/>
    <xf numFmtId="10" fontId="6" fillId="57" borderId="16" applyNumberFormat="0" applyBorder="0" applyAlignment="0" applyProtection="0"/>
    <xf numFmtId="10" fontId="6" fillId="57" borderId="16" applyNumberFormat="0" applyBorder="0" applyAlignment="0" applyProtection="0"/>
    <xf numFmtId="10" fontId="6" fillId="57" borderId="16" applyNumberFormat="0" applyBorder="0" applyAlignment="0" applyProtection="0"/>
    <xf numFmtId="10" fontId="6" fillId="57" borderId="16" applyNumberFormat="0" applyBorder="0" applyAlignment="0" applyProtection="0"/>
    <xf numFmtId="10" fontId="6" fillId="57" borderId="16" applyNumberFormat="0" applyBorder="0" applyAlignment="0" applyProtection="0"/>
    <xf numFmtId="10" fontId="6" fillId="57" borderId="16" applyNumberFormat="0" applyBorder="0" applyAlignment="0" applyProtection="0"/>
    <xf numFmtId="0" fontId="81" fillId="39" borderId="21" applyNumberFormat="0" applyAlignment="0" applyProtection="0"/>
    <xf numFmtId="178" fontId="56" fillId="0" borderId="0" applyFill="0" applyBorder="0" applyAlignment="0"/>
    <xf numFmtId="179" fontId="56" fillId="0" borderId="0" applyFill="0" applyBorder="0" applyAlignment="0"/>
    <xf numFmtId="178" fontId="56" fillId="0" borderId="0" applyFill="0" applyBorder="0" applyAlignment="0"/>
    <xf numFmtId="183" fontId="56" fillId="0" borderId="0" applyFill="0" applyBorder="0" applyAlignment="0"/>
    <xf numFmtId="179" fontId="56" fillId="0" borderId="0" applyFill="0" applyBorder="0" applyAlignment="0"/>
    <xf numFmtId="0" fontId="82" fillId="0" borderId="27" applyNumberFormat="0" applyFill="0" applyAlignment="0" applyProtection="0"/>
    <xf numFmtId="38" fontId="5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83" fillId="0" borderId="18"/>
    <xf numFmtId="6" fontId="59" fillId="0" borderId="0" applyFont="0" applyFill="0" applyBorder="0" applyAlignment="0" applyProtection="0"/>
    <xf numFmtId="8" fontId="59" fillId="0" borderId="0" applyFont="0" applyFill="0" applyBorder="0" applyAlignment="0" applyProtection="0"/>
    <xf numFmtId="191" fontId="56" fillId="0" borderId="0" applyFont="0" applyFill="0" applyBorder="0" applyAlignment="0" applyProtection="0"/>
    <xf numFmtId="0" fontId="84" fillId="58" borderId="0" applyNumberFormat="0" applyBorder="0" applyAlignment="0" applyProtection="0"/>
    <xf numFmtId="37" fontId="85" fillId="0" borderId="0"/>
    <xf numFmtId="37" fontId="85" fillId="0" borderId="0"/>
    <xf numFmtId="37" fontId="85" fillId="0" borderId="0"/>
    <xf numFmtId="37" fontId="85" fillId="0" borderId="0"/>
    <xf numFmtId="37" fontId="85" fillId="0" borderId="0"/>
    <xf numFmtId="192" fontId="86" fillId="0" borderId="0"/>
    <xf numFmtId="0" fontId="61" fillId="0" borderId="0"/>
    <xf numFmtId="0" fontId="3" fillId="0" borderId="0"/>
    <xf numFmtId="0" fontId="63" fillId="0" borderId="0"/>
    <xf numFmtId="0" fontId="48" fillId="0" borderId="0"/>
    <xf numFmtId="0" fontId="3" fillId="0" borderId="0"/>
    <xf numFmtId="0" fontId="40" fillId="0" borderId="0"/>
    <xf numFmtId="0" fontId="3" fillId="0" borderId="0"/>
    <xf numFmtId="0" fontId="3" fillId="0" borderId="0"/>
    <xf numFmtId="0" fontId="3" fillId="0" borderId="0"/>
    <xf numFmtId="0" fontId="64" fillId="0" borderId="0"/>
    <xf numFmtId="0" fontId="35" fillId="0" borderId="0"/>
    <xf numFmtId="0" fontId="62" fillId="0" borderId="0"/>
    <xf numFmtId="0" fontId="87" fillId="0" borderId="0"/>
    <xf numFmtId="0" fontId="3" fillId="0" borderId="0"/>
    <xf numFmtId="0" fontId="35" fillId="0" borderId="0"/>
    <xf numFmtId="0" fontId="35" fillId="0" borderId="0"/>
    <xf numFmtId="0" fontId="66" fillId="0" borderId="0"/>
    <xf numFmtId="0" fontId="35" fillId="0" borderId="0"/>
    <xf numFmtId="0" fontId="3" fillId="0" borderId="0"/>
    <xf numFmtId="177" fontId="35" fillId="0" borderId="0"/>
    <xf numFmtId="0" fontId="88" fillId="0" borderId="0">
      <alignment vertical="center"/>
    </xf>
    <xf numFmtId="0" fontId="3" fillId="0" borderId="0"/>
    <xf numFmtId="0" fontId="68" fillId="0" borderId="0"/>
    <xf numFmtId="0" fontId="3" fillId="0" borderId="0"/>
    <xf numFmtId="0" fontId="40" fillId="0" borderId="0"/>
    <xf numFmtId="0" fontId="40" fillId="0" borderId="0"/>
    <xf numFmtId="0" fontId="3" fillId="0" borderId="0"/>
    <xf numFmtId="0" fontId="35" fillId="0" borderId="0"/>
    <xf numFmtId="0" fontId="35" fillId="0" borderId="0"/>
    <xf numFmtId="0" fontId="66" fillId="0" borderId="0"/>
    <xf numFmtId="0" fontId="3" fillId="0" borderId="0"/>
    <xf numFmtId="0" fontId="35" fillId="0" borderId="0"/>
    <xf numFmtId="0" fontId="3" fillId="0" borderId="0"/>
    <xf numFmtId="0" fontId="35" fillId="0" borderId="0"/>
    <xf numFmtId="0" fontId="35" fillId="0" borderId="0"/>
    <xf numFmtId="0" fontId="40" fillId="0" borderId="0"/>
    <xf numFmtId="0" fontId="35" fillId="0" borderId="0"/>
    <xf numFmtId="0" fontId="40" fillId="0" borderId="0"/>
    <xf numFmtId="0" fontId="40" fillId="0" borderId="0"/>
    <xf numFmtId="0" fontId="89" fillId="0" borderId="0"/>
    <xf numFmtId="177" fontId="67" fillId="0" borderId="0"/>
    <xf numFmtId="0" fontId="67" fillId="0" borderId="0"/>
    <xf numFmtId="0" fontId="68" fillId="0" borderId="0"/>
    <xf numFmtId="177" fontId="68" fillId="0" borderId="0"/>
    <xf numFmtId="0" fontId="35" fillId="0" borderId="0"/>
    <xf numFmtId="0" fontId="67" fillId="0" borderId="0"/>
    <xf numFmtId="0" fontId="68" fillId="0" borderId="0"/>
    <xf numFmtId="0" fontId="3" fillId="0" borderId="0"/>
    <xf numFmtId="0" fontId="40" fillId="0" borderId="0"/>
    <xf numFmtId="0" fontId="40" fillId="0" borderId="0"/>
    <xf numFmtId="0" fontId="35" fillId="0" borderId="0"/>
    <xf numFmtId="193" fontId="46" fillId="0" borderId="0"/>
    <xf numFmtId="193" fontId="46" fillId="0" borderId="0"/>
    <xf numFmtId="0" fontId="35" fillId="0" borderId="0"/>
    <xf numFmtId="0" fontId="47" fillId="0" borderId="0"/>
    <xf numFmtId="0" fontId="3" fillId="0" borderId="0"/>
    <xf numFmtId="0" fontId="35" fillId="0" borderId="0"/>
    <xf numFmtId="177" fontId="35" fillId="0" borderId="0"/>
    <xf numFmtId="177" fontId="35" fillId="0" borderId="0"/>
    <xf numFmtId="0" fontId="3" fillId="0" borderId="0"/>
    <xf numFmtId="0" fontId="35" fillId="0" borderId="0"/>
    <xf numFmtId="0" fontId="35" fillId="0" borderId="0"/>
    <xf numFmtId="0" fontId="40" fillId="0" borderId="0"/>
    <xf numFmtId="0" fontId="3" fillId="0" borderId="0"/>
    <xf numFmtId="0" fontId="40" fillId="0" borderId="0"/>
    <xf numFmtId="0" fontId="3" fillId="0" borderId="0"/>
    <xf numFmtId="0" fontId="3" fillId="0" borderId="0"/>
    <xf numFmtId="0" fontId="47" fillId="0" borderId="0"/>
    <xf numFmtId="0" fontId="47" fillId="0" borderId="0"/>
    <xf numFmtId="0" fontId="47" fillId="0" borderId="0"/>
    <xf numFmtId="0" fontId="3" fillId="0" borderId="0"/>
    <xf numFmtId="0" fontId="46" fillId="0" borderId="0"/>
    <xf numFmtId="0" fontId="44" fillId="0" borderId="0"/>
    <xf numFmtId="0" fontId="90" fillId="0" borderId="0"/>
    <xf numFmtId="0" fontId="44" fillId="0" borderId="0"/>
    <xf numFmtId="0" fontId="35" fillId="0" borderId="0"/>
    <xf numFmtId="0" fontId="91" fillId="0" borderId="0"/>
    <xf numFmtId="0" fontId="46" fillId="59" borderId="28" applyNumberFormat="0" applyFont="0" applyAlignment="0" applyProtection="0"/>
    <xf numFmtId="0" fontId="89" fillId="60" borderId="28" applyNumberFormat="0" applyAlignment="0" applyProtection="0"/>
    <xf numFmtId="0" fontId="89" fillId="60" borderId="28" applyNumberFormat="0" applyAlignment="0" applyProtection="0"/>
    <xf numFmtId="0" fontId="89" fillId="60" borderId="28" applyNumberFormat="0" applyAlignment="0" applyProtection="0"/>
    <xf numFmtId="0" fontId="89" fillId="60" borderId="28" applyNumberFormat="0" applyAlignment="0" applyProtection="0"/>
    <xf numFmtId="0" fontId="89" fillId="60" borderId="28" applyNumberFormat="0" applyAlignment="0" applyProtection="0"/>
    <xf numFmtId="0" fontId="89" fillId="60" borderId="28" applyNumberFormat="0" applyAlignment="0" applyProtection="0"/>
    <xf numFmtId="0" fontId="89" fillId="60" borderId="28" applyNumberFormat="0" applyAlignment="0" applyProtection="0"/>
    <xf numFmtId="0" fontId="89" fillId="60" borderId="28" applyNumberFormat="0" applyAlignment="0" applyProtection="0"/>
    <xf numFmtId="0" fontId="89" fillId="60" borderId="28" applyNumberFormat="0" applyAlignment="0" applyProtection="0"/>
    <xf numFmtId="0" fontId="89" fillId="60" borderId="28" applyNumberFormat="0" applyAlignment="0" applyProtection="0"/>
    <xf numFmtId="0" fontId="89" fillId="60" borderId="28" applyNumberFormat="0" applyAlignment="0" applyProtection="0"/>
    <xf numFmtId="0" fontId="89" fillId="60" borderId="28" applyNumberFormat="0" applyAlignment="0" applyProtection="0"/>
    <xf numFmtId="0" fontId="89" fillId="60" borderId="28" applyNumberFormat="0" applyAlignment="0" applyProtection="0"/>
    <xf numFmtId="0" fontId="89" fillId="60" borderId="28" applyNumberFormat="0" applyAlignment="0" applyProtection="0"/>
    <xf numFmtId="0" fontId="89" fillId="60" borderId="28" applyNumberFormat="0" applyAlignment="0" applyProtection="0"/>
    <xf numFmtId="0" fontId="92" fillId="52" borderId="29" applyNumberFormat="0" applyAlignment="0" applyProtection="0"/>
    <xf numFmtId="194" fontId="3" fillId="0" borderId="0" applyFont="0" applyFill="0" applyBorder="0" applyAlignment="0" applyProtection="0"/>
    <xf numFmtId="182" fontId="56" fillId="0" borderId="0" applyFont="0" applyFill="0" applyBorder="0" applyAlignment="0" applyProtection="0"/>
    <xf numFmtId="195" fontId="9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9" fillId="0" borderId="19" applyNumberFormat="0" applyBorder="0"/>
    <xf numFmtId="164" fontId="3" fillId="0" borderId="0" applyFont="0" applyFill="0" applyBorder="0" applyAlignment="0" applyProtection="0"/>
    <xf numFmtId="178" fontId="56" fillId="0" borderId="0" applyFill="0" applyBorder="0" applyAlignment="0"/>
    <xf numFmtId="179" fontId="56" fillId="0" borderId="0" applyFill="0" applyBorder="0" applyAlignment="0"/>
    <xf numFmtId="178" fontId="56" fillId="0" borderId="0" applyFill="0" applyBorder="0" applyAlignment="0"/>
    <xf numFmtId="183" fontId="56" fillId="0" borderId="0" applyFill="0" applyBorder="0" applyAlignment="0"/>
    <xf numFmtId="179" fontId="56" fillId="0" borderId="0" applyFill="0" applyBorder="0" applyAlignment="0"/>
    <xf numFmtId="176" fontId="3" fillId="0" borderId="0" applyFont="0" applyFill="0" applyBorder="0" applyAlignment="0" applyProtection="0"/>
    <xf numFmtId="196" fontId="56" fillId="0" borderId="0" applyFont="0" applyFill="0" applyBorder="0" applyAlignment="0" applyProtection="0"/>
    <xf numFmtId="1" fontId="3" fillId="0" borderId="17" applyNumberFormat="0" applyFill="0" applyAlignment="0" applyProtection="0">
      <alignment horizontal="center" vertical="center"/>
    </xf>
    <xf numFmtId="1" fontId="3" fillId="0" borderId="17" applyNumberFormat="0" applyFill="0" applyAlignment="0" applyProtection="0">
      <alignment horizontal="center" vertical="center"/>
    </xf>
    <xf numFmtId="1" fontId="3" fillId="0" borderId="17" applyNumberFormat="0" applyFill="0" applyAlignment="0" applyProtection="0">
      <alignment horizontal="center" vertical="center"/>
    </xf>
    <xf numFmtId="1" fontId="3" fillId="0" borderId="17" applyNumberFormat="0" applyFill="0" applyAlignment="0" applyProtection="0">
      <alignment horizontal="center" vertical="center"/>
    </xf>
    <xf numFmtId="1" fontId="3" fillId="0" borderId="17" applyNumberFormat="0" applyFill="0" applyAlignment="0" applyProtection="0">
      <alignment horizontal="center" vertical="center"/>
    </xf>
    <xf numFmtId="10" fontId="72" fillId="61" borderId="30" applyProtection="0">
      <alignment horizontal="center" vertical="center"/>
    </xf>
    <xf numFmtId="197" fontId="3" fillId="0" borderId="0"/>
    <xf numFmtId="0" fontId="62" fillId="0" borderId="0"/>
    <xf numFmtId="177" fontId="62" fillId="0" borderId="0"/>
    <xf numFmtId="0" fontId="83" fillId="0" borderId="0"/>
    <xf numFmtId="3" fontId="3" fillId="0" borderId="16" applyNumberFormat="0" applyFont="0" applyFill="0" applyAlignment="0" applyProtection="0">
      <alignment vertical="center"/>
    </xf>
    <xf numFmtId="49" fontId="46" fillId="0" borderId="0" applyFill="0" applyBorder="0" applyAlignment="0"/>
    <xf numFmtId="198" fontId="56" fillId="0" borderId="0" applyFill="0" applyBorder="0" applyAlignment="0"/>
    <xf numFmtId="199" fontId="56" fillId="0" borderId="0" applyFill="0" applyBorder="0" applyAlignment="0"/>
    <xf numFmtId="0" fontId="94" fillId="0" borderId="0" applyFill="0" applyBorder="0" applyProtection="0">
      <alignment horizontal="left" vertical="top"/>
    </xf>
    <xf numFmtId="40" fontId="95" fillId="0" borderId="0"/>
    <xf numFmtId="0" fontId="96" fillId="0" borderId="0" applyNumberFormat="0" applyFill="0" applyBorder="0" applyAlignment="0" applyProtection="0"/>
    <xf numFmtId="0" fontId="97" fillId="0" borderId="31" applyNumberFormat="0" applyFill="0" applyAlignment="0" applyProtection="0"/>
    <xf numFmtId="40" fontId="91" fillId="0" borderId="0" applyFont="0" applyFill="0" applyBorder="0" applyAlignment="0" applyProtection="0"/>
    <xf numFmtId="8" fontId="98" fillId="0" borderId="0" applyFont="0" applyFill="0" applyBorder="0" applyAlignment="0" applyProtection="0"/>
    <xf numFmtId="200" fontId="56" fillId="0" borderId="0" applyFont="0" applyFill="0" applyBorder="0" applyAlignment="0" applyProtection="0"/>
    <xf numFmtId="0" fontId="99" fillId="0" borderId="0" applyNumberFormat="0" applyFill="0" applyBorder="0" applyAlignment="0" applyProtection="0"/>
    <xf numFmtId="0" fontId="100" fillId="0" borderId="32"/>
    <xf numFmtId="164" fontId="3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01" fillId="0" borderId="0" applyNumberFormat="0" applyFill="0" applyBorder="0" applyAlignment="0" applyProtection="0">
      <alignment vertical="top"/>
      <protection locked="0"/>
    </xf>
    <xf numFmtId="0" fontId="102" fillId="53" borderId="22" applyNumberFormat="0" applyAlignment="0" applyProtection="0"/>
    <xf numFmtId="0" fontId="103" fillId="0" borderId="27" applyNumberFormat="0" applyFill="0" applyAlignment="0" applyProtection="0"/>
    <xf numFmtId="9" fontId="3" fillId="0" borderId="0" applyFont="0" applyFill="0" applyBorder="0" applyAlignment="0" applyProtection="0"/>
    <xf numFmtId="0" fontId="104" fillId="35" borderId="0" applyNumberFormat="0" applyBorder="0" applyAlignment="0" applyProtection="0"/>
    <xf numFmtId="0" fontId="105" fillId="52" borderId="29" applyNumberFormat="0" applyAlignment="0" applyProtection="0"/>
    <xf numFmtId="0" fontId="105" fillId="52" borderId="29" applyNumberFormat="0" applyAlignment="0" applyProtection="0"/>
    <xf numFmtId="0" fontId="105" fillId="52" borderId="29" applyNumberFormat="0" applyAlignment="0" applyProtection="0"/>
    <xf numFmtId="0" fontId="106" fillId="52" borderId="21" applyNumberFormat="0" applyAlignment="0" applyProtection="0"/>
    <xf numFmtId="0" fontId="106" fillId="52" borderId="21" applyNumberFormat="0" applyAlignment="0" applyProtection="0"/>
    <xf numFmtId="0" fontId="106" fillId="52" borderId="21" applyNumberFormat="0" applyAlignment="0" applyProtection="0"/>
    <xf numFmtId="0" fontId="107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44" fontId="110" fillId="0" borderId="0" applyFont="0" applyFill="0" applyBorder="0" applyAlignment="0" applyProtection="0"/>
    <xf numFmtId="0" fontId="111" fillId="36" borderId="0" applyNumberFormat="0" applyBorder="0" applyAlignment="0" applyProtection="0"/>
    <xf numFmtId="0" fontId="11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3" fillId="0" borderId="0"/>
    <xf numFmtId="0" fontId="113" fillId="39" borderId="21" applyNumberFormat="0" applyAlignment="0" applyProtection="0"/>
    <xf numFmtId="0" fontId="113" fillId="39" borderId="21" applyNumberFormat="0" applyAlignment="0" applyProtection="0"/>
    <xf numFmtId="0" fontId="113" fillId="39" borderId="21" applyNumberFormat="0" applyAlignment="0" applyProtection="0"/>
    <xf numFmtId="0" fontId="114" fillId="58" borderId="0" applyNumberFormat="0" applyBorder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54" fillId="48" borderId="0" applyNumberFormat="0" applyBorder="0" applyAlignment="0" applyProtection="0"/>
    <xf numFmtId="0" fontId="54" fillId="49" borderId="0" applyNumberFormat="0" applyBorder="0" applyAlignment="0" applyProtection="0"/>
    <xf numFmtId="0" fontId="54" fillId="50" borderId="0" applyNumberFormat="0" applyBorder="0" applyAlignment="0" applyProtection="0"/>
    <xf numFmtId="0" fontId="54" fillId="45" borderId="0" applyNumberFormat="0" applyBorder="0" applyAlignment="0" applyProtection="0"/>
    <xf numFmtId="0" fontId="54" fillId="46" borderId="0" applyNumberFormat="0" applyBorder="0" applyAlignment="0" applyProtection="0"/>
    <xf numFmtId="0" fontId="54" fillId="51" borderId="0" applyNumberFormat="0" applyBorder="0" applyAlignment="0" applyProtection="0"/>
    <xf numFmtId="0" fontId="3" fillId="59" borderId="28" applyNumberFormat="0" applyFont="0" applyAlignment="0" applyProtection="0"/>
    <xf numFmtId="0" fontId="3" fillId="59" borderId="28" applyNumberFormat="0" applyFont="0" applyAlignment="0" applyProtection="0"/>
    <xf numFmtId="0" fontId="3" fillId="59" borderId="28" applyNumberFormat="0" applyFont="0" applyAlignment="0" applyProtection="0"/>
    <xf numFmtId="0" fontId="116" fillId="0" borderId="24" applyNumberFormat="0" applyFill="0" applyAlignment="0" applyProtection="0"/>
    <xf numFmtId="0" fontId="117" fillId="0" borderId="25" applyNumberFormat="0" applyFill="0" applyAlignment="0" applyProtection="0"/>
    <xf numFmtId="0" fontId="118" fillId="0" borderId="26" applyNumberFormat="0" applyFill="0" applyAlignment="0" applyProtection="0"/>
    <xf numFmtId="0" fontId="118" fillId="0" borderId="0" applyNumberFormat="0" applyFill="0" applyBorder="0" applyAlignment="0" applyProtection="0"/>
    <xf numFmtId="0" fontId="119" fillId="0" borderId="0"/>
    <xf numFmtId="201" fontId="62" fillId="0" borderId="0" applyFont="0" applyFill="0" applyBorder="0" applyAlignment="0" applyProtection="0"/>
    <xf numFmtId="0" fontId="120" fillId="0" borderId="0"/>
    <xf numFmtId="44" fontId="119" fillId="0" borderId="0" applyFont="0" applyFill="0" applyBorder="0" applyAlignment="0" applyProtection="0"/>
    <xf numFmtId="0" fontId="4" fillId="0" borderId="0"/>
    <xf numFmtId="9" fontId="45" fillId="0" borderId="0" applyFont="0" applyFill="0" applyBorder="0" applyAlignment="0" applyProtection="0"/>
    <xf numFmtId="10" fontId="72" fillId="61" borderId="30" applyProtection="0">
      <alignment horizontal="center" vertical="center"/>
    </xf>
    <xf numFmtId="10" fontId="72" fillId="61" borderId="30" applyProtection="0">
      <alignment horizontal="center" vertical="center"/>
    </xf>
    <xf numFmtId="10" fontId="72" fillId="61" borderId="30" applyProtection="0">
      <alignment horizontal="center" vertical="center"/>
    </xf>
    <xf numFmtId="0" fontId="4" fillId="0" borderId="0"/>
    <xf numFmtId="9" fontId="45" fillId="0" borderId="0" applyFont="0" applyFill="0" applyBorder="0" applyAlignment="0" applyProtection="0"/>
    <xf numFmtId="164" fontId="45" fillId="0" borderId="0" applyFont="0" applyFill="0" applyBorder="0" applyAlignment="0" applyProtection="0"/>
    <xf numFmtId="0" fontId="45" fillId="0" borderId="0"/>
    <xf numFmtId="164" fontId="45" fillId="0" borderId="0" applyFont="0" applyFill="0" applyBorder="0" applyAlignment="0" applyProtection="0"/>
    <xf numFmtId="0" fontId="45" fillId="0" borderId="0"/>
    <xf numFmtId="0" fontId="121" fillId="0" borderId="0"/>
    <xf numFmtId="164" fontId="122" fillId="0" borderId="0" applyFont="0" applyFill="0" applyBorder="0" applyAlignment="0" applyProtection="0"/>
    <xf numFmtId="9" fontId="121" fillId="0" borderId="0" applyFont="0" applyFill="0" applyBorder="0" applyAlignment="0" applyProtection="0"/>
    <xf numFmtId="9" fontId="12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0" borderId="0"/>
    <xf numFmtId="10" fontId="72" fillId="61" borderId="33" applyProtection="0">
      <alignment horizontal="center" vertical="center"/>
    </xf>
    <xf numFmtId="10" fontId="72" fillId="61" borderId="33" applyProtection="0">
      <alignment horizontal="center" vertical="center"/>
    </xf>
    <xf numFmtId="10" fontId="72" fillId="61" borderId="33" applyProtection="0">
      <alignment horizontal="center" vertical="center"/>
    </xf>
    <xf numFmtId="10" fontId="72" fillId="61" borderId="33" applyProtection="0">
      <alignment horizontal="center" vertical="center"/>
    </xf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8" borderId="14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57" fillId="52" borderId="35" applyNumberFormat="0" applyAlignment="0" applyProtection="0"/>
    <xf numFmtId="0" fontId="75" fillId="55" borderId="23"/>
    <xf numFmtId="0" fontId="81" fillId="39" borderId="35" applyNumberFormat="0" applyAlignment="0" applyProtection="0"/>
    <xf numFmtId="0" fontId="46" fillId="59" borderId="36" applyNumberFormat="0" applyFont="0" applyAlignment="0" applyProtection="0"/>
    <xf numFmtId="0" fontId="89" fillId="60" borderId="36" applyNumberFormat="0" applyAlignment="0" applyProtection="0"/>
    <xf numFmtId="0" fontId="89" fillId="60" borderId="36" applyNumberFormat="0" applyAlignment="0" applyProtection="0"/>
    <xf numFmtId="0" fontId="89" fillId="60" borderId="36" applyNumberFormat="0" applyAlignment="0" applyProtection="0"/>
    <xf numFmtId="0" fontId="89" fillId="60" borderId="36" applyNumberFormat="0" applyAlignment="0" applyProtection="0"/>
    <xf numFmtId="0" fontId="89" fillId="60" borderId="36" applyNumberFormat="0" applyAlignment="0" applyProtection="0"/>
    <xf numFmtId="0" fontId="89" fillId="60" borderId="36" applyNumberFormat="0" applyAlignment="0" applyProtection="0"/>
    <xf numFmtId="0" fontId="89" fillId="60" borderId="36" applyNumberFormat="0" applyAlignment="0" applyProtection="0"/>
    <xf numFmtId="0" fontId="89" fillId="60" borderId="36" applyNumberFormat="0" applyAlignment="0" applyProtection="0"/>
    <xf numFmtId="0" fontId="89" fillId="60" borderId="36" applyNumberFormat="0" applyAlignment="0" applyProtection="0"/>
    <xf numFmtId="0" fontId="89" fillId="60" borderId="36" applyNumberFormat="0" applyAlignment="0" applyProtection="0"/>
    <xf numFmtId="0" fontId="89" fillId="60" borderId="36" applyNumberFormat="0" applyAlignment="0" applyProtection="0"/>
    <xf numFmtId="0" fontId="89" fillId="60" borderId="36" applyNumberFormat="0" applyAlignment="0" applyProtection="0"/>
    <xf numFmtId="0" fontId="89" fillId="60" borderId="36" applyNumberFormat="0" applyAlignment="0" applyProtection="0"/>
    <xf numFmtId="0" fontId="89" fillId="60" borderId="36" applyNumberFormat="0" applyAlignment="0" applyProtection="0"/>
    <xf numFmtId="0" fontId="89" fillId="60" borderId="36" applyNumberFormat="0" applyAlignment="0" applyProtection="0"/>
    <xf numFmtId="0" fontId="92" fillId="52" borderId="37" applyNumberFormat="0" applyAlignment="0" applyProtection="0"/>
    <xf numFmtId="1" fontId="3" fillId="0" borderId="34" applyNumberFormat="0" applyFill="0" applyAlignment="0" applyProtection="0">
      <alignment horizontal="center" vertical="center"/>
    </xf>
    <xf numFmtId="1" fontId="3" fillId="0" borderId="34" applyNumberFormat="0" applyFill="0" applyAlignment="0" applyProtection="0">
      <alignment horizontal="center" vertical="center"/>
    </xf>
    <xf numFmtId="1" fontId="3" fillId="0" borderId="34" applyNumberFormat="0" applyFill="0" applyAlignment="0" applyProtection="0">
      <alignment horizontal="center" vertical="center"/>
    </xf>
    <xf numFmtId="1" fontId="3" fillId="0" borderId="34" applyNumberFormat="0" applyFill="0" applyAlignment="0" applyProtection="0">
      <alignment horizontal="center" vertical="center"/>
    </xf>
    <xf numFmtId="10" fontId="72" fillId="61" borderId="38" applyProtection="0">
      <alignment horizontal="center" vertical="center"/>
    </xf>
    <xf numFmtId="0" fontId="97" fillId="0" borderId="39" applyNumberFormat="0" applyFill="0" applyAlignment="0" applyProtection="0"/>
    <xf numFmtId="0" fontId="105" fillId="52" borderId="37" applyNumberFormat="0" applyAlignment="0" applyProtection="0"/>
    <xf numFmtId="0" fontId="105" fillId="52" borderId="37" applyNumberFormat="0" applyAlignment="0" applyProtection="0"/>
    <xf numFmtId="0" fontId="105" fillId="52" borderId="37" applyNumberFormat="0" applyAlignment="0" applyProtection="0"/>
    <xf numFmtId="0" fontId="106" fillId="52" borderId="35" applyNumberFormat="0" applyAlignment="0" applyProtection="0"/>
    <xf numFmtId="0" fontId="106" fillId="52" borderId="35" applyNumberFormat="0" applyAlignment="0" applyProtection="0"/>
    <xf numFmtId="0" fontId="106" fillId="52" borderId="35" applyNumberFormat="0" applyAlignment="0" applyProtection="0"/>
    <xf numFmtId="0" fontId="113" fillId="39" borderId="35" applyNumberFormat="0" applyAlignment="0" applyProtection="0"/>
    <xf numFmtId="0" fontId="113" fillId="39" borderId="35" applyNumberFormat="0" applyAlignment="0" applyProtection="0"/>
    <xf numFmtId="0" fontId="113" fillId="39" borderId="35" applyNumberFormat="0" applyAlignment="0" applyProtection="0"/>
    <xf numFmtId="0" fontId="115" fillId="0" borderId="39" applyNumberFormat="0" applyFill="0" applyAlignment="0" applyProtection="0"/>
    <xf numFmtId="0" fontId="115" fillId="0" borderId="39" applyNumberFormat="0" applyFill="0" applyAlignment="0" applyProtection="0"/>
    <xf numFmtId="0" fontId="115" fillId="0" borderId="39" applyNumberFormat="0" applyFill="0" applyAlignment="0" applyProtection="0"/>
    <xf numFmtId="0" fontId="3" fillId="59" borderId="36" applyNumberFormat="0" applyFont="0" applyAlignment="0" applyProtection="0"/>
    <xf numFmtId="0" fontId="3" fillId="59" borderId="36" applyNumberFormat="0" applyFont="0" applyAlignment="0" applyProtection="0"/>
    <xf numFmtId="0" fontId="3" fillId="59" borderId="36" applyNumberFormat="0" applyFont="0" applyAlignment="0" applyProtection="0"/>
    <xf numFmtId="10" fontId="72" fillId="61" borderId="38" applyProtection="0">
      <alignment horizontal="center" vertical="center"/>
    </xf>
    <xf numFmtId="10" fontId="72" fillId="61" borderId="38" applyProtection="0">
      <alignment horizontal="center" vertical="center"/>
    </xf>
    <xf numFmtId="10" fontId="72" fillId="61" borderId="38" applyProtection="0">
      <alignment horizontal="center" vertical="center"/>
    </xf>
    <xf numFmtId="0" fontId="3" fillId="0" borderId="0"/>
    <xf numFmtId="9" fontId="3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8" borderId="14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76" fillId="0" borderId="41">
      <alignment horizontal="left" vertical="center"/>
    </xf>
    <xf numFmtId="0" fontId="75" fillId="55" borderId="40"/>
    <xf numFmtId="9" fontId="3" fillId="0" borderId="0" applyFont="0" applyFill="0" applyBorder="0" applyAlignment="0" applyProtection="0"/>
    <xf numFmtId="0" fontId="3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8" borderId="14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57" fillId="52" borderId="42" applyNumberFormat="0" applyAlignment="0" applyProtection="0"/>
    <xf numFmtId="0" fontId="75" fillId="55" borderId="40"/>
    <xf numFmtId="0" fontId="81" fillId="39" borderId="42" applyNumberFormat="0" applyAlignment="0" applyProtection="0"/>
    <xf numFmtId="0" fontId="46" fillId="59" borderId="43" applyNumberFormat="0" applyFont="0" applyAlignment="0" applyProtection="0"/>
    <xf numFmtId="0" fontId="89" fillId="60" borderId="43" applyNumberFormat="0" applyAlignment="0" applyProtection="0"/>
    <xf numFmtId="0" fontId="89" fillId="60" borderId="43" applyNumberFormat="0" applyAlignment="0" applyProtection="0"/>
    <xf numFmtId="0" fontId="89" fillId="60" borderId="43" applyNumberFormat="0" applyAlignment="0" applyProtection="0"/>
    <xf numFmtId="0" fontId="89" fillId="60" borderId="43" applyNumberFormat="0" applyAlignment="0" applyProtection="0"/>
    <xf numFmtId="0" fontId="89" fillId="60" borderId="43" applyNumberFormat="0" applyAlignment="0" applyProtection="0"/>
    <xf numFmtId="0" fontId="89" fillId="60" borderId="43" applyNumberFormat="0" applyAlignment="0" applyProtection="0"/>
    <xf numFmtId="0" fontId="89" fillId="60" borderId="43" applyNumberFormat="0" applyAlignment="0" applyProtection="0"/>
    <xf numFmtId="0" fontId="89" fillId="60" borderId="43" applyNumberFormat="0" applyAlignment="0" applyProtection="0"/>
    <xf numFmtId="0" fontId="89" fillId="60" borderId="43" applyNumberFormat="0" applyAlignment="0" applyProtection="0"/>
    <xf numFmtId="0" fontId="89" fillId="60" borderId="43" applyNumberFormat="0" applyAlignment="0" applyProtection="0"/>
    <xf numFmtId="0" fontId="89" fillId="60" borderId="43" applyNumberFormat="0" applyAlignment="0" applyProtection="0"/>
    <xf numFmtId="0" fontId="89" fillId="60" borderId="43" applyNumberFormat="0" applyAlignment="0" applyProtection="0"/>
    <xf numFmtId="0" fontId="89" fillId="60" borderId="43" applyNumberFormat="0" applyAlignment="0" applyProtection="0"/>
    <xf numFmtId="0" fontId="89" fillId="60" borderId="43" applyNumberFormat="0" applyAlignment="0" applyProtection="0"/>
    <xf numFmtId="0" fontId="89" fillId="60" borderId="43" applyNumberFormat="0" applyAlignment="0" applyProtection="0"/>
    <xf numFmtId="0" fontId="92" fillId="52" borderId="44" applyNumberFormat="0" applyAlignment="0" applyProtection="0"/>
    <xf numFmtId="1" fontId="3" fillId="0" borderId="17" applyNumberFormat="0" applyFill="0" applyAlignment="0" applyProtection="0">
      <alignment horizontal="center" vertical="center"/>
    </xf>
    <xf numFmtId="1" fontId="3" fillId="0" borderId="17" applyNumberFormat="0" applyFill="0" applyAlignment="0" applyProtection="0">
      <alignment horizontal="center" vertical="center"/>
    </xf>
    <xf numFmtId="1" fontId="3" fillId="0" borderId="17" applyNumberFormat="0" applyFill="0" applyAlignment="0" applyProtection="0">
      <alignment horizontal="center" vertical="center"/>
    </xf>
    <xf numFmtId="1" fontId="3" fillId="0" borderId="17" applyNumberFormat="0" applyFill="0" applyAlignment="0" applyProtection="0">
      <alignment horizontal="center" vertical="center"/>
    </xf>
    <xf numFmtId="10" fontId="72" fillId="61" borderId="45" applyProtection="0">
      <alignment horizontal="center" vertical="center"/>
    </xf>
    <xf numFmtId="0" fontId="97" fillId="0" borderId="46" applyNumberFormat="0" applyFill="0" applyAlignment="0" applyProtection="0"/>
    <xf numFmtId="0" fontId="105" fillId="52" borderId="44" applyNumberFormat="0" applyAlignment="0" applyProtection="0"/>
    <xf numFmtId="0" fontId="105" fillId="52" borderId="44" applyNumberFormat="0" applyAlignment="0" applyProtection="0"/>
    <xf numFmtId="0" fontId="105" fillId="52" borderId="44" applyNumberFormat="0" applyAlignment="0" applyProtection="0"/>
    <xf numFmtId="0" fontId="106" fillId="52" borderId="42" applyNumberFormat="0" applyAlignment="0" applyProtection="0"/>
    <xf numFmtId="0" fontId="106" fillId="52" borderId="42" applyNumberFormat="0" applyAlignment="0" applyProtection="0"/>
    <xf numFmtId="0" fontId="106" fillId="52" borderId="42" applyNumberFormat="0" applyAlignment="0" applyProtection="0"/>
    <xf numFmtId="0" fontId="113" fillId="39" borderId="42" applyNumberFormat="0" applyAlignment="0" applyProtection="0"/>
    <xf numFmtId="0" fontId="113" fillId="39" borderId="42" applyNumberFormat="0" applyAlignment="0" applyProtection="0"/>
    <xf numFmtId="0" fontId="113" fillId="39" borderId="42" applyNumberFormat="0" applyAlignment="0" applyProtection="0"/>
    <xf numFmtId="0" fontId="115" fillId="0" borderId="46" applyNumberFormat="0" applyFill="0" applyAlignment="0" applyProtection="0"/>
    <xf numFmtId="0" fontId="115" fillId="0" borderId="46" applyNumberFormat="0" applyFill="0" applyAlignment="0" applyProtection="0"/>
    <xf numFmtId="0" fontId="115" fillId="0" borderId="46" applyNumberFormat="0" applyFill="0" applyAlignment="0" applyProtection="0"/>
    <xf numFmtId="0" fontId="3" fillId="59" borderId="43" applyNumberFormat="0" applyFont="0" applyAlignment="0" applyProtection="0"/>
    <xf numFmtId="0" fontId="3" fillId="59" borderId="43" applyNumberFormat="0" applyFont="0" applyAlignment="0" applyProtection="0"/>
    <xf numFmtId="0" fontId="3" fillId="59" borderId="43" applyNumberFormat="0" applyFont="0" applyAlignment="0" applyProtection="0"/>
    <xf numFmtId="10" fontId="72" fillId="61" borderId="45" applyProtection="0">
      <alignment horizontal="center" vertical="center"/>
    </xf>
    <xf numFmtId="10" fontId="72" fillId="61" borderId="45" applyProtection="0">
      <alignment horizontal="center" vertical="center"/>
    </xf>
    <xf numFmtId="10" fontId="72" fillId="61" borderId="45" applyProtection="0">
      <alignment horizontal="center" vertical="center"/>
    </xf>
    <xf numFmtId="0" fontId="57" fillId="52" borderId="48" applyNumberFormat="0" applyAlignment="0" applyProtection="0"/>
    <xf numFmtId="0" fontId="75" fillId="55" borderId="49"/>
    <xf numFmtId="0" fontId="81" fillId="39" borderId="48" applyNumberFormat="0" applyAlignment="0" applyProtection="0"/>
    <xf numFmtId="0" fontId="46" fillId="59" borderId="50" applyNumberFormat="0" applyFont="0" applyAlignment="0" applyProtection="0"/>
    <xf numFmtId="0" fontId="89" fillId="60" borderId="50" applyNumberFormat="0" applyAlignment="0" applyProtection="0"/>
    <xf numFmtId="0" fontId="89" fillId="60" borderId="50" applyNumberFormat="0" applyAlignment="0" applyProtection="0"/>
    <xf numFmtId="0" fontId="89" fillId="60" borderId="50" applyNumberFormat="0" applyAlignment="0" applyProtection="0"/>
    <xf numFmtId="0" fontId="89" fillId="60" borderId="50" applyNumberFormat="0" applyAlignment="0" applyProtection="0"/>
    <xf numFmtId="0" fontId="89" fillId="60" borderId="50" applyNumberFormat="0" applyAlignment="0" applyProtection="0"/>
    <xf numFmtId="0" fontId="89" fillId="60" borderId="50" applyNumberFormat="0" applyAlignment="0" applyProtection="0"/>
    <xf numFmtId="0" fontId="89" fillId="60" borderId="50" applyNumberFormat="0" applyAlignment="0" applyProtection="0"/>
    <xf numFmtId="0" fontId="89" fillId="60" borderId="50" applyNumberFormat="0" applyAlignment="0" applyProtection="0"/>
    <xf numFmtId="0" fontId="89" fillId="60" borderId="50" applyNumberFormat="0" applyAlignment="0" applyProtection="0"/>
    <xf numFmtId="0" fontId="89" fillId="60" borderId="50" applyNumberFormat="0" applyAlignment="0" applyProtection="0"/>
    <xf numFmtId="0" fontId="89" fillId="60" borderId="50" applyNumberFormat="0" applyAlignment="0" applyProtection="0"/>
    <xf numFmtId="0" fontId="89" fillId="60" borderId="50" applyNumberFormat="0" applyAlignment="0" applyProtection="0"/>
    <xf numFmtId="0" fontId="89" fillId="60" borderId="50" applyNumberFormat="0" applyAlignment="0" applyProtection="0"/>
    <xf numFmtId="0" fontId="89" fillId="60" borderId="50" applyNumberFormat="0" applyAlignment="0" applyProtection="0"/>
    <xf numFmtId="0" fontId="89" fillId="60" borderId="50" applyNumberFormat="0" applyAlignment="0" applyProtection="0"/>
    <xf numFmtId="0" fontId="92" fillId="52" borderId="51" applyNumberFormat="0" applyAlignment="0" applyProtection="0"/>
    <xf numFmtId="1" fontId="3" fillId="0" borderId="47" applyNumberFormat="0" applyFill="0" applyAlignment="0" applyProtection="0">
      <alignment horizontal="center" vertical="center"/>
    </xf>
    <xf numFmtId="1" fontId="3" fillId="0" borderId="47" applyNumberFormat="0" applyFill="0" applyAlignment="0" applyProtection="0">
      <alignment horizontal="center" vertical="center"/>
    </xf>
    <xf numFmtId="1" fontId="3" fillId="0" borderId="47" applyNumberFormat="0" applyFill="0" applyAlignment="0" applyProtection="0">
      <alignment horizontal="center" vertical="center"/>
    </xf>
    <xf numFmtId="1" fontId="3" fillId="0" borderId="47" applyNumberFormat="0" applyFill="0" applyAlignment="0" applyProtection="0">
      <alignment horizontal="center" vertical="center"/>
    </xf>
    <xf numFmtId="10" fontId="72" fillId="61" borderId="52" applyProtection="0">
      <alignment horizontal="center" vertical="center"/>
    </xf>
    <xf numFmtId="0" fontId="97" fillId="0" borderId="53" applyNumberFormat="0" applyFill="0" applyAlignment="0" applyProtection="0"/>
    <xf numFmtId="0" fontId="105" fillId="52" borderId="51" applyNumberFormat="0" applyAlignment="0" applyProtection="0"/>
    <xf numFmtId="0" fontId="105" fillId="52" borderId="51" applyNumberFormat="0" applyAlignment="0" applyProtection="0"/>
    <xf numFmtId="0" fontId="105" fillId="52" borderId="51" applyNumberFormat="0" applyAlignment="0" applyProtection="0"/>
    <xf numFmtId="0" fontId="106" fillId="52" borderId="48" applyNumberFormat="0" applyAlignment="0" applyProtection="0"/>
    <xf numFmtId="0" fontId="106" fillId="52" borderId="48" applyNumberFormat="0" applyAlignment="0" applyProtection="0"/>
    <xf numFmtId="0" fontId="106" fillId="52" borderId="48" applyNumberFormat="0" applyAlignment="0" applyProtection="0"/>
    <xf numFmtId="0" fontId="113" fillId="39" borderId="48" applyNumberFormat="0" applyAlignment="0" applyProtection="0"/>
    <xf numFmtId="0" fontId="113" fillId="39" borderId="48" applyNumberFormat="0" applyAlignment="0" applyProtection="0"/>
    <xf numFmtId="0" fontId="113" fillId="39" borderId="48" applyNumberFormat="0" applyAlignment="0" applyProtection="0"/>
    <xf numFmtId="0" fontId="115" fillId="0" borderId="53" applyNumberFormat="0" applyFill="0" applyAlignment="0" applyProtection="0"/>
    <xf numFmtId="0" fontId="115" fillId="0" borderId="53" applyNumberFormat="0" applyFill="0" applyAlignment="0" applyProtection="0"/>
    <xf numFmtId="0" fontId="115" fillId="0" borderId="53" applyNumberFormat="0" applyFill="0" applyAlignment="0" applyProtection="0"/>
    <xf numFmtId="0" fontId="3" fillId="59" borderId="50" applyNumberFormat="0" applyFont="0" applyAlignment="0" applyProtection="0"/>
    <xf numFmtId="0" fontId="3" fillId="59" borderId="50" applyNumberFormat="0" applyFont="0" applyAlignment="0" applyProtection="0"/>
    <xf numFmtId="0" fontId="3" fillId="59" borderId="50" applyNumberFormat="0" applyFont="0" applyAlignment="0" applyProtection="0"/>
    <xf numFmtId="10" fontId="72" fillId="61" borderId="52" applyProtection="0">
      <alignment horizontal="center" vertical="center"/>
    </xf>
    <xf numFmtId="10" fontId="72" fillId="61" borderId="52" applyProtection="0">
      <alignment horizontal="center" vertical="center"/>
    </xf>
    <xf numFmtId="10" fontId="72" fillId="61" borderId="52" applyProtection="0">
      <alignment horizontal="center" vertical="center"/>
    </xf>
  </cellStyleXfs>
  <cellXfs count="183">
    <xf numFmtId="0" fontId="0" fillId="0" borderId="0" xfId="0"/>
    <xf numFmtId="0" fontId="10" fillId="0" borderId="0" xfId="0" applyFont="1" applyFill="1" applyAlignment="1">
      <alignment horizontal="left"/>
    </xf>
    <xf numFmtId="0" fontId="10" fillId="0" borderId="0" xfId="0" applyFont="1" applyFill="1" applyBorder="1" applyAlignment="1"/>
    <xf numFmtId="0" fontId="10" fillId="0" borderId="0" xfId="0" applyFont="1" applyFill="1" applyAlignment="1"/>
    <xf numFmtId="0" fontId="8" fillId="0" borderId="0" xfId="0" applyFont="1" applyFill="1" applyAlignment="1">
      <alignment horizontal="left"/>
    </xf>
    <xf numFmtId="165" fontId="10" fillId="0" borderId="1" xfId="0" applyNumberFormat="1" applyFont="1" applyFill="1" applyBorder="1" applyAlignment="1">
      <alignment horizontal="right"/>
    </xf>
    <xf numFmtId="0" fontId="10" fillId="0" borderId="0" xfId="0" applyFont="1" applyFill="1" applyAlignment="1">
      <alignment horizontal="right"/>
    </xf>
    <xf numFmtId="37" fontId="10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left"/>
    </xf>
    <xf numFmtId="165" fontId="10" fillId="0" borderId="0" xfId="0" applyNumberFormat="1" applyFont="1" applyFill="1" applyAlignment="1">
      <alignment horizontal="right"/>
    </xf>
    <xf numFmtId="43" fontId="10" fillId="0" borderId="0" xfId="1" applyFont="1" applyFill="1" applyAlignment="1"/>
    <xf numFmtId="165" fontId="10" fillId="0" borderId="0" xfId="0" applyNumberFormat="1" applyFont="1" applyFill="1" applyBorder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165" fontId="8" fillId="0" borderId="2" xfId="0" applyNumberFormat="1" applyFont="1" applyFill="1" applyBorder="1" applyAlignment="1">
      <alignment horizontal="right"/>
    </xf>
    <xf numFmtId="165" fontId="8" fillId="0" borderId="3" xfId="0" applyNumberFormat="1" applyFont="1" applyFill="1" applyBorder="1" applyAlignment="1">
      <alignment horizontal="right"/>
    </xf>
    <xf numFmtId="165" fontId="8" fillId="0" borderId="0" xfId="0" applyNumberFormat="1" applyFont="1" applyFill="1" applyAlignment="1">
      <alignment horizontal="right"/>
    </xf>
    <xf numFmtId="0" fontId="8" fillId="0" borderId="0" xfId="0" applyFont="1" applyFill="1" applyAlignment="1"/>
    <xf numFmtId="0" fontId="11" fillId="0" borderId="0" xfId="0" applyFont="1" applyFill="1" applyAlignment="1">
      <alignment horizontal="center"/>
    </xf>
    <xf numFmtId="0" fontId="5" fillId="0" borderId="0" xfId="0" applyFont="1" applyFill="1" applyAlignment="1"/>
    <xf numFmtId="0" fontId="7" fillId="0" borderId="0" xfId="0" applyFont="1" applyFill="1" applyAlignment="1"/>
    <xf numFmtId="166" fontId="8" fillId="0" borderId="0" xfId="0" applyNumberFormat="1" applyFont="1" applyFill="1" applyAlignment="1">
      <alignment horizontal="center"/>
    </xf>
    <xf numFmtId="0" fontId="9" fillId="0" borderId="0" xfId="0" applyFont="1" applyFill="1" applyAlignment="1"/>
    <xf numFmtId="0" fontId="10" fillId="0" borderId="0" xfId="0" applyFont="1" applyFill="1"/>
    <xf numFmtId="0" fontId="10" fillId="0" borderId="0" xfId="0" applyFont="1" applyFill="1" applyBorder="1" applyAlignment="1">
      <alignment horizontal="center"/>
    </xf>
    <xf numFmtId="37" fontId="10" fillId="0" borderId="0" xfId="0" applyNumberFormat="1" applyFont="1" applyFill="1" applyBorder="1" applyAlignment="1"/>
    <xf numFmtId="165" fontId="10" fillId="0" borderId="0" xfId="0" applyNumberFormat="1" applyFont="1" applyFill="1" applyAlignment="1"/>
    <xf numFmtId="166" fontId="10" fillId="0" borderId="0" xfId="1" applyNumberFormat="1" applyFont="1" applyFill="1" applyAlignment="1">
      <alignment horizontal="right"/>
    </xf>
    <xf numFmtId="43" fontId="10" fillId="0" borderId="0" xfId="1" applyFont="1" applyFill="1" applyAlignment="1">
      <alignment horizontal="center"/>
    </xf>
    <xf numFmtId="165" fontId="8" fillId="0" borderId="1" xfId="0" applyNumberFormat="1" applyFont="1" applyFill="1" applyBorder="1" applyAlignment="1">
      <alignment horizontal="right"/>
    </xf>
    <xf numFmtId="0" fontId="0" fillId="0" borderId="0" xfId="0" applyFont="1" applyFill="1" applyAlignment="1"/>
    <xf numFmtId="43" fontId="10" fillId="0" borderId="0" xfId="1" applyFont="1" applyFill="1" applyAlignment="1">
      <alignment horizontal="right"/>
    </xf>
    <xf numFmtId="166" fontId="10" fillId="0" borderId="0" xfId="1" applyNumberFormat="1" applyFont="1" applyFill="1" applyAlignment="1"/>
    <xf numFmtId="0" fontId="5" fillId="0" borderId="0" xfId="0" applyFont="1" applyFill="1" applyAlignment="1">
      <alignment horizontal="left"/>
    </xf>
    <xf numFmtId="166" fontId="10" fillId="0" borderId="0" xfId="1" applyNumberFormat="1" applyFont="1" applyFill="1" applyBorder="1" applyAlignment="1"/>
    <xf numFmtId="166" fontId="8" fillId="0" borderId="0" xfId="1" applyNumberFormat="1" applyFont="1" applyFill="1" applyAlignment="1"/>
    <xf numFmtId="49" fontId="11" fillId="0" borderId="0" xfId="0" applyNumberFormat="1" applyFont="1" applyFill="1" applyAlignment="1"/>
    <xf numFmtId="166" fontId="10" fillId="0" borderId="0" xfId="1" applyNumberFormat="1" applyFont="1" applyFill="1" applyAlignment="1">
      <alignment horizontal="center"/>
    </xf>
    <xf numFmtId="37" fontId="10" fillId="0" borderId="0" xfId="0" applyNumberFormat="1" applyFont="1" applyFill="1" applyBorder="1" applyAlignment="1">
      <alignment horizontal="right"/>
    </xf>
    <xf numFmtId="166" fontId="10" fillId="0" borderId="0" xfId="0" applyNumberFormat="1" applyFont="1" applyFill="1" applyAlignment="1"/>
    <xf numFmtId="49" fontId="10" fillId="0" borderId="0" xfId="0" applyNumberFormat="1" applyFont="1" applyFill="1" applyBorder="1" applyAlignment="1"/>
    <xf numFmtId="43" fontId="10" fillId="0" borderId="0" xfId="1" applyFont="1" applyFill="1" applyBorder="1" applyAlignment="1">
      <alignment horizontal="center"/>
    </xf>
    <xf numFmtId="166" fontId="10" fillId="0" borderId="1" xfId="1" applyNumberFormat="1" applyFont="1" applyFill="1" applyBorder="1" applyAlignment="1"/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9" fontId="10" fillId="0" borderId="0" xfId="7" applyFont="1" applyFill="1" applyAlignment="1">
      <alignment horizontal="right"/>
    </xf>
    <xf numFmtId="0" fontId="11" fillId="0" borderId="0" xfId="0" applyFont="1" applyFill="1" applyAlignment="1">
      <alignment horizontal="center" vertical="center"/>
    </xf>
    <xf numFmtId="10" fontId="10" fillId="0" borderId="0" xfId="7" applyNumberFormat="1" applyFont="1" applyFill="1" applyAlignment="1"/>
    <xf numFmtId="0" fontId="13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center" vertical="top"/>
    </xf>
    <xf numFmtId="43" fontId="10" fillId="0" borderId="0" xfId="1" quotePrefix="1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right"/>
    </xf>
    <xf numFmtId="166" fontId="8" fillId="0" borderId="0" xfId="0" applyNumberFormat="1" applyFont="1" applyFill="1" applyBorder="1" applyAlignment="1">
      <alignment horizontal="right"/>
    </xf>
    <xf numFmtId="166" fontId="10" fillId="0" borderId="0" xfId="1" quotePrefix="1" applyNumberFormat="1" applyFont="1" applyFill="1" applyBorder="1" applyAlignment="1">
      <alignment horizontal="center"/>
    </xf>
    <xf numFmtId="43" fontId="10" fillId="0" borderId="0" xfId="1" applyNumberFormat="1" applyFont="1" applyFill="1" applyAlignment="1"/>
    <xf numFmtId="168" fontId="10" fillId="0" borderId="0" xfId="1" applyNumberFormat="1" applyFont="1" applyFill="1" applyAlignment="1"/>
    <xf numFmtId="10" fontId="10" fillId="0" borderId="0" xfId="7" applyNumberFormat="1" applyFont="1" applyFill="1" applyBorder="1" applyAlignment="1"/>
    <xf numFmtId="166" fontId="10" fillId="0" borderId="1" xfId="1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 vertical="top"/>
    </xf>
    <xf numFmtId="166" fontId="10" fillId="0" borderId="1" xfId="0" applyNumberFormat="1" applyFont="1" applyFill="1" applyBorder="1" applyAlignment="1">
      <alignment horizontal="right"/>
    </xf>
    <xf numFmtId="166" fontId="10" fillId="0" borderId="0" xfId="1" applyNumberFormat="1" applyFont="1" applyFill="1" applyBorder="1" applyAlignment="1">
      <alignment horizontal="right"/>
    </xf>
    <xf numFmtId="165" fontId="8" fillId="0" borderId="1" xfId="8" applyNumberFormat="1" applyFont="1" applyFill="1" applyBorder="1" applyAlignment="1">
      <alignment horizontal="right"/>
    </xf>
    <xf numFmtId="165" fontId="10" fillId="0" borderId="0" xfId="8" applyNumberFormat="1" applyFont="1" applyFill="1" applyBorder="1" applyAlignment="1">
      <alignment horizontal="right"/>
    </xf>
    <xf numFmtId="165" fontId="8" fillId="0" borderId="2" xfId="8" applyNumberFormat="1" applyFont="1" applyFill="1" applyBorder="1" applyAlignment="1">
      <alignment horizontal="right"/>
    </xf>
    <xf numFmtId="41" fontId="10" fillId="0" borderId="0" xfId="0" applyNumberFormat="1" applyFont="1" applyFill="1" applyAlignment="1"/>
    <xf numFmtId="166" fontId="10" fillId="0" borderId="0" xfId="8" applyNumberFormat="1" applyFont="1" applyFill="1" applyAlignment="1"/>
    <xf numFmtId="165" fontId="10" fillId="0" borderId="1" xfId="8" applyNumberFormat="1" applyFont="1" applyFill="1" applyBorder="1" applyAlignment="1">
      <alignment horizontal="right"/>
    </xf>
    <xf numFmtId="37" fontId="10" fillId="0" borderId="0" xfId="0" applyNumberFormat="1" applyFont="1" applyFill="1" applyAlignment="1">
      <alignment horizontal="center"/>
    </xf>
    <xf numFmtId="37" fontId="10" fillId="0" borderId="0" xfId="0" applyNumberFormat="1" applyFont="1" applyFill="1" applyAlignment="1"/>
    <xf numFmtId="0" fontId="10" fillId="0" borderId="0" xfId="0" applyFont="1" applyFill="1" applyBorder="1" applyAlignment="1">
      <alignment horizontal="center" vertical="top" wrapText="1"/>
    </xf>
    <xf numFmtId="166" fontId="10" fillId="0" borderId="0" xfId="9" applyNumberFormat="1" applyFont="1" applyFill="1" applyAlignment="1"/>
    <xf numFmtId="165" fontId="8" fillId="0" borderId="4" xfId="0" applyNumberFormat="1" applyFont="1" applyFill="1" applyBorder="1" applyAlignment="1"/>
    <xf numFmtId="166" fontId="8" fillId="0" borderId="3" xfId="1" applyNumberFormat="1" applyFont="1" applyFill="1" applyBorder="1" applyAlignment="1">
      <alignment horizontal="center"/>
    </xf>
    <xf numFmtId="0" fontId="10" fillId="0" borderId="0" xfId="8" applyFont="1" applyFill="1" applyBorder="1" applyAlignment="1"/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vertical="top" wrapText="1"/>
    </xf>
    <xf numFmtId="165" fontId="8" fillId="0" borderId="4" xfId="8" applyNumberFormat="1" applyFont="1" applyFill="1" applyBorder="1" applyAlignment="1">
      <alignment horizontal="right"/>
    </xf>
    <xf numFmtId="0" fontId="8" fillId="0" borderId="0" xfId="0" applyFont="1" applyFill="1" applyAlignment="1">
      <alignment wrapText="1"/>
    </xf>
    <xf numFmtId="165" fontId="8" fillId="0" borderId="4" xfId="0" applyNumberFormat="1" applyFont="1" applyFill="1" applyBorder="1" applyAlignment="1">
      <alignment horizontal="right"/>
    </xf>
    <xf numFmtId="3" fontId="8" fillId="0" borderId="0" xfId="8" applyNumberFormat="1" applyFont="1" applyFill="1" applyBorder="1" applyAlignment="1">
      <alignment wrapText="1"/>
    </xf>
    <xf numFmtId="3" fontId="8" fillId="0" borderId="0" xfId="0" applyNumberFormat="1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10" fillId="0" borderId="0" xfId="8" applyFont="1" applyFill="1" applyAlignment="1"/>
    <xf numFmtId="43" fontId="10" fillId="0" borderId="1" xfId="9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vertical="top"/>
    </xf>
    <xf numFmtId="43" fontId="8" fillId="0" borderId="0" xfId="1" applyFont="1" applyFill="1" applyBorder="1" applyAlignment="1">
      <alignment horizontal="right"/>
    </xf>
    <xf numFmtId="166" fontId="8" fillId="0" borderId="0" xfId="1" quotePrefix="1" applyNumberFormat="1" applyFont="1" applyFill="1" applyAlignment="1">
      <alignment horizontal="center"/>
    </xf>
    <xf numFmtId="166" fontId="10" fillId="0" borderId="0" xfId="1" quotePrefix="1" applyNumberFormat="1" applyFont="1" applyFill="1" applyAlignment="1">
      <alignment horizontal="center"/>
    </xf>
    <xf numFmtId="166" fontId="8" fillId="0" borderId="2" xfId="1" applyNumberFormat="1" applyFont="1" applyFill="1" applyBorder="1" applyAlignment="1">
      <alignment horizontal="right"/>
    </xf>
    <xf numFmtId="166" fontId="8" fillId="0" borderId="0" xfId="1" applyNumberFormat="1" applyFont="1" applyFill="1" applyBorder="1" applyAlignment="1">
      <alignment horizontal="right"/>
    </xf>
    <xf numFmtId="0" fontId="8" fillId="0" borderId="0" xfId="0" applyFont="1" applyFill="1" applyAlignment="1">
      <alignment vertical="top" wrapText="1"/>
    </xf>
    <xf numFmtId="0" fontId="11" fillId="0" borderId="0" xfId="0" applyFont="1" applyFill="1" applyAlignment="1">
      <alignment horizontal="center" vertical="top" wrapText="1"/>
    </xf>
    <xf numFmtId="43" fontId="10" fillId="0" borderId="0" xfId="1" quotePrefix="1" applyFont="1" applyFill="1" applyAlignment="1">
      <alignment horizontal="center"/>
    </xf>
    <xf numFmtId="166" fontId="8" fillId="0" borderId="2" xfId="1" quotePrefix="1" applyNumberFormat="1" applyFont="1" applyFill="1" applyBorder="1" applyAlignment="1">
      <alignment horizontal="center"/>
    </xf>
    <xf numFmtId="166" fontId="8" fillId="0" borderId="0" xfId="1" quotePrefix="1" applyNumberFormat="1" applyFont="1" applyFill="1" applyBorder="1" applyAlignment="1">
      <alignment horizontal="center"/>
    </xf>
    <xf numFmtId="43" fontId="8" fillId="0" borderId="2" xfId="1" quotePrefix="1" applyNumberFormat="1" applyFont="1" applyFill="1" applyBorder="1" applyAlignment="1">
      <alignment horizontal="center"/>
    </xf>
    <xf numFmtId="43" fontId="8" fillId="0" borderId="0" xfId="1" quotePrefix="1" applyNumberFormat="1" applyFont="1" applyFill="1" applyBorder="1" applyAlignment="1">
      <alignment horizontal="center"/>
    </xf>
    <xf numFmtId="43" fontId="8" fillId="0" borderId="2" xfId="1" applyFont="1" applyFill="1" applyBorder="1" applyAlignment="1">
      <alignment horizontal="right"/>
    </xf>
    <xf numFmtId="0" fontId="9" fillId="0" borderId="0" xfId="0" applyFont="1" applyFill="1"/>
    <xf numFmtId="43" fontId="19" fillId="0" borderId="0" xfId="1" applyFont="1" applyFill="1" applyBorder="1" applyAlignment="1">
      <alignment horizontal="right"/>
    </xf>
    <xf numFmtId="166" fontId="10" fillId="0" borderId="0" xfId="1" quotePrefix="1" applyNumberFormat="1" applyFont="1" applyFill="1" applyBorder="1" applyAlignment="1">
      <alignment horizontal="right"/>
    </xf>
    <xf numFmtId="166" fontId="8" fillId="0" borderId="3" xfId="1" applyNumberFormat="1" applyFont="1" applyFill="1" applyBorder="1" applyAlignment="1">
      <alignment horizontal="right"/>
    </xf>
    <xf numFmtId="165" fontId="19" fillId="0" borderId="0" xfId="0" applyNumberFormat="1" applyFont="1" applyFill="1" applyBorder="1" applyAlignment="1">
      <alignment horizontal="right"/>
    </xf>
    <xf numFmtId="49" fontId="9" fillId="0" borderId="0" xfId="0" applyNumberFormat="1" applyFont="1" applyFill="1" applyAlignment="1"/>
    <xf numFmtId="49" fontId="10" fillId="0" borderId="0" xfId="0" applyNumberFormat="1" applyFont="1" applyFill="1" applyAlignment="1"/>
    <xf numFmtId="166" fontId="10" fillId="0" borderId="0" xfId="0" applyNumberFormat="1" applyFont="1" applyFill="1" applyAlignment="1">
      <alignment horizontal="right"/>
    </xf>
    <xf numFmtId="43" fontId="10" fillId="0" borderId="0" xfId="1" applyNumberFormat="1" applyFont="1" applyFill="1" applyAlignment="1">
      <alignment horizontal="right"/>
    </xf>
    <xf numFmtId="49" fontId="8" fillId="0" borderId="0" xfId="0" applyNumberFormat="1" applyFont="1" applyFill="1" applyAlignment="1"/>
    <xf numFmtId="166" fontId="10" fillId="0" borderId="5" xfId="1" applyNumberFormat="1" applyFont="1" applyFill="1" applyBorder="1" applyAlignment="1"/>
    <xf numFmtId="166" fontId="8" fillId="0" borderId="2" xfId="0" applyNumberFormat="1" applyFont="1" applyFill="1" applyBorder="1" applyAlignment="1">
      <alignment horizontal="right"/>
    </xf>
    <xf numFmtId="0" fontId="10" fillId="0" borderId="0" xfId="6" applyFont="1" applyFill="1" applyAlignment="1"/>
    <xf numFmtId="166" fontId="8" fillId="0" borderId="3" xfId="0" applyNumberFormat="1" applyFont="1" applyFill="1" applyBorder="1" applyAlignment="1">
      <alignment horizontal="right"/>
    </xf>
    <xf numFmtId="43" fontId="18" fillId="0" borderId="0" xfId="1" applyFont="1" applyFill="1" applyBorder="1" applyAlignment="1">
      <alignment horizontal="right"/>
    </xf>
    <xf numFmtId="41" fontId="4" fillId="0" borderId="0" xfId="0" applyNumberFormat="1" applyFont="1" applyFill="1" applyBorder="1" applyAlignment="1">
      <alignment horizontal="center" vertical="top"/>
    </xf>
    <xf numFmtId="170" fontId="10" fillId="0" borderId="3" xfId="8" applyNumberFormat="1" applyFont="1" applyFill="1" applyBorder="1" applyAlignment="1">
      <alignment horizontal="right"/>
    </xf>
    <xf numFmtId="170" fontId="10" fillId="0" borderId="0" xfId="0" applyNumberFormat="1" applyFont="1" applyFill="1" applyBorder="1" applyAlignment="1">
      <alignment horizontal="right"/>
    </xf>
    <xf numFmtId="170" fontId="10" fillId="0" borderId="3" xfId="0" applyNumberFormat="1" applyFont="1" applyFill="1" applyBorder="1" applyAlignment="1">
      <alignment horizontal="right"/>
    </xf>
    <xf numFmtId="172" fontId="10" fillId="0" borderId="3" xfId="1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166" fontId="10" fillId="0" borderId="0" xfId="1" applyNumberFormat="1" applyFont="1" applyAlignment="1">
      <alignment horizontal="right"/>
    </xf>
    <xf numFmtId="0" fontId="10" fillId="0" borderId="0" xfId="0" applyFont="1"/>
    <xf numFmtId="166" fontId="10" fillId="0" borderId="1" xfId="1" applyNumberFormat="1" applyFont="1" applyBorder="1" applyAlignment="1">
      <alignment horizontal="right"/>
    </xf>
    <xf numFmtId="166" fontId="10" fillId="0" borderId="0" xfId="1" quotePrefix="1" applyNumberFormat="1" applyFont="1" applyAlignment="1">
      <alignment horizontal="center"/>
    </xf>
    <xf numFmtId="165" fontId="18" fillId="0" borderId="0" xfId="0" applyNumberFormat="1" applyFont="1" applyFill="1" applyAlignment="1"/>
    <xf numFmtId="166" fontId="10" fillId="0" borderId="1" xfId="1" quotePrefix="1" applyNumberFormat="1" applyFont="1" applyFill="1" applyBorder="1" applyAlignment="1">
      <alignment horizontal="center"/>
    </xf>
    <xf numFmtId="0" fontId="16" fillId="0" borderId="0" xfId="0" applyFont="1" applyFill="1" applyAlignment="1"/>
    <xf numFmtId="166" fontId="10" fillId="0" borderId="0" xfId="1" applyNumberFormat="1" applyFont="1"/>
    <xf numFmtId="166" fontId="10" fillId="0" borderId="0" xfId="0" applyNumberFormat="1" applyFont="1"/>
    <xf numFmtId="166" fontId="10" fillId="0" borderId="0" xfId="1" applyNumberFormat="1" applyFont="1" applyAlignment="1">
      <alignment horizontal="center"/>
    </xf>
    <xf numFmtId="37" fontId="10" fillId="0" borderId="0" xfId="0" applyNumberFormat="1" applyFont="1" applyAlignment="1">
      <alignment horizontal="right"/>
    </xf>
    <xf numFmtId="0" fontId="10" fillId="0" borderId="0" xfId="0" applyFont="1" applyFill="1" applyAlignment="1">
      <alignment horizontal="left" indent="1"/>
    </xf>
    <xf numFmtId="165" fontId="17" fillId="0" borderId="2" xfId="0" applyNumberFormat="1" applyFont="1" applyFill="1" applyBorder="1" applyAlignment="1">
      <alignment horizontal="right"/>
    </xf>
    <xf numFmtId="37" fontId="10" fillId="0" borderId="0" xfId="0" applyNumberFormat="1" applyFont="1" applyFill="1" applyAlignment="1">
      <alignment vertical="top"/>
    </xf>
    <xf numFmtId="37" fontId="10" fillId="0" borderId="0" xfId="0" applyNumberFormat="1" applyFont="1" applyFill="1" applyAlignment="1">
      <alignment horizontal="left" vertical="top"/>
    </xf>
    <xf numFmtId="0" fontId="9" fillId="0" borderId="0" xfId="0" applyFont="1" applyFill="1" applyAlignment="1">
      <alignment horizontal="left" vertical="center"/>
    </xf>
    <xf numFmtId="166" fontId="10" fillId="0" borderId="3" xfId="1" applyNumberFormat="1" applyFont="1" applyFill="1" applyBorder="1" applyAlignment="1">
      <alignment horizontal="right"/>
    </xf>
    <xf numFmtId="41" fontId="10" fillId="0" borderId="6" xfId="0" applyNumberFormat="1" applyFont="1" applyFill="1" applyBorder="1" applyAlignment="1">
      <alignment horizontal="center" vertical="top"/>
    </xf>
    <xf numFmtId="41" fontId="10" fillId="0" borderId="0" xfId="0" applyNumberFormat="1" applyFont="1" applyFill="1" applyAlignment="1">
      <alignment horizontal="center" vertical="top"/>
    </xf>
    <xf numFmtId="41" fontId="10" fillId="0" borderId="0" xfId="1" applyNumberFormat="1" applyFont="1" applyFill="1" applyAlignment="1">
      <alignment horizontal="center" vertical="top"/>
    </xf>
    <xf numFmtId="49" fontId="10" fillId="0" borderId="0" xfId="0" applyNumberFormat="1" applyFont="1" applyFill="1" applyAlignment="1">
      <alignment horizontal="left"/>
    </xf>
    <xf numFmtId="41" fontId="8" fillId="0" borderId="0" xfId="0" applyNumberFormat="1" applyFont="1" applyFill="1" applyAlignment="1">
      <alignment horizontal="center" vertical="top"/>
    </xf>
    <xf numFmtId="41" fontId="8" fillId="0" borderId="2" xfId="0" applyNumberFormat="1" applyFont="1" applyFill="1" applyBorder="1" applyAlignment="1">
      <alignment horizontal="center" vertical="top"/>
    </xf>
    <xf numFmtId="41" fontId="8" fillId="0" borderId="2" xfId="1" applyNumberFormat="1" applyFont="1" applyFill="1" applyBorder="1" applyAlignment="1">
      <alignment horizontal="center" vertical="top"/>
    </xf>
    <xf numFmtId="41" fontId="8" fillId="0" borderId="0" xfId="1" applyNumberFormat="1" applyFont="1" applyFill="1" applyAlignment="1">
      <alignment horizontal="center" vertical="top"/>
    </xf>
    <xf numFmtId="41" fontId="8" fillId="0" borderId="3" xfId="0" applyNumberFormat="1" applyFont="1" applyFill="1" applyBorder="1" applyAlignment="1">
      <alignment horizontal="center" vertical="top"/>
    </xf>
    <xf numFmtId="167" fontId="10" fillId="0" borderId="0" xfId="1" applyNumberFormat="1" applyFont="1" applyFill="1" applyAlignment="1">
      <alignment horizontal="right"/>
    </xf>
    <xf numFmtId="43" fontId="16" fillId="0" borderId="0" xfId="1" applyFont="1" applyFill="1" applyAlignment="1">
      <alignment horizontal="right"/>
    </xf>
    <xf numFmtId="165" fontId="10" fillId="0" borderId="0" xfId="0" applyNumberFormat="1" applyFont="1" applyFill="1"/>
    <xf numFmtId="166" fontId="10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202" fontId="9" fillId="0" borderId="0" xfId="0" applyNumberFormat="1" applyFont="1" applyFill="1" applyAlignment="1">
      <alignment horizontal="center" vertical="center"/>
    </xf>
    <xf numFmtId="0" fontId="10" fillId="0" borderId="0" xfId="0" applyFont="1" applyFill="1" applyBorder="1" applyAlignment="1">
      <alignment vertical="top" wrapText="1"/>
    </xf>
    <xf numFmtId="0" fontId="0" fillId="0" borderId="0" xfId="0" applyFill="1"/>
    <xf numFmtId="41" fontId="123" fillId="0" borderId="0" xfId="0" applyNumberFormat="1" applyFont="1" applyFill="1"/>
    <xf numFmtId="41" fontId="0" fillId="0" borderId="0" xfId="0" applyNumberFormat="1" applyFill="1"/>
    <xf numFmtId="0" fontId="9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vertical="top"/>
    </xf>
    <xf numFmtId="165" fontId="8" fillId="0" borderId="41" xfId="0" applyNumberFormat="1" applyFont="1" applyFill="1" applyBorder="1" applyAlignment="1">
      <alignment horizontal="right"/>
    </xf>
    <xf numFmtId="43" fontId="10" fillId="0" borderId="0" xfId="1" applyFont="1" applyFill="1" applyBorder="1" applyAlignment="1">
      <alignment horizontal="right"/>
    </xf>
    <xf numFmtId="43" fontId="10" fillId="0" borderId="1" xfId="1" quotePrefix="1" applyFont="1" applyFill="1" applyBorder="1" applyAlignment="1">
      <alignment horizontal="center"/>
    </xf>
    <xf numFmtId="43" fontId="10" fillId="0" borderId="1" xfId="1" applyFont="1" applyFill="1" applyBorder="1" applyAlignment="1">
      <alignment horizontal="right"/>
    </xf>
    <xf numFmtId="0" fontId="9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</cellXfs>
  <cellStyles count="876">
    <cellStyle name="%" xfId="120" xr:uid="{A25FDCBD-31F1-45E6-89A0-34D7FC983FFE}"/>
    <cellStyle name="% 10" xfId="121" xr:uid="{BC24E5AF-CF27-4584-93BA-B94FCEAA05E3}"/>
    <cellStyle name="% 11" xfId="122" xr:uid="{C2D9DFC9-7F32-475D-A3D8-DA8ABB8AD4A5}"/>
    <cellStyle name="% 12" xfId="123" xr:uid="{E279AEAA-CDBD-4ED3-BB8E-5FBD68DA1BB5}"/>
    <cellStyle name="% 13" xfId="124" xr:uid="{9775B106-2CF8-43FE-87BA-48C4755D80D0}"/>
    <cellStyle name="% 2" xfId="125" xr:uid="{875B738C-204E-47FA-B6E2-EF58DDA9BD99}"/>
    <cellStyle name="% 3" xfId="126" xr:uid="{1F66510D-2309-4A3C-868B-FDB14EEE52E2}"/>
    <cellStyle name="% 4" xfId="127" xr:uid="{4D1EA268-4F6B-42C3-BB9B-550DE50A4D54}"/>
    <cellStyle name="% 5" xfId="128" xr:uid="{4A1445E3-ACA1-470D-BA3C-5CC854F3B024}"/>
    <cellStyle name="% 6" xfId="129" xr:uid="{FCA760D1-BE54-4735-B464-4F92F598E42C}"/>
    <cellStyle name="% 7" xfId="130" xr:uid="{1098475F-EBCC-4790-AED4-9CD163769DFF}"/>
    <cellStyle name="% 8" xfId="131" xr:uid="{2B7D6864-EFD6-4B01-9ED9-B457197015DB}"/>
    <cellStyle name="% 9" xfId="132" xr:uid="{C89D4CD1-512E-4E06-8FAA-99CD3A1D3E9B}"/>
    <cellStyle name="??" xfId="133" xr:uid="{830D6EB9-6C57-42D5-AB8B-F9441BDF24E2}"/>
    <cellStyle name="?? - Style1" xfId="134" xr:uid="{611CF550-CEF5-4F72-9835-DD89A7056CE7}"/>
    <cellStyle name="?? [0] - Style2" xfId="135" xr:uid="{D41399B2-3D79-43A6-AB60-402C74CD52FE}"/>
    <cellStyle name="?? [0]_PERSONAL" xfId="136" xr:uid="{4C10D52A-4740-402C-9B51-DABD62CF0279}"/>
    <cellStyle name="?????? - Style3" xfId="137" xr:uid="{D6B40F73-8969-4A78-BF2F-C8B3465A747A}"/>
    <cellStyle name="?????? - Style4" xfId="138" xr:uid="{09B659FC-2669-4110-B9E0-A9DF8320A877}"/>
    <cellStyle name="?????????????????" xfId="139" xr:uid="{2268F306-CEA5-4DDC-B063-8D8EDBD4C25F}"/>
    <cellStyle name="??????????????????? [0]_PERSONAL" xfId="140" xr:uid="{09EA03AC-8DEB-4FD8-B2DF-12B941654E30}"/>
    <cellStyle name="???????????????????????" xfId="141" xr:uid="{162FDB57-5691-4EFF-8F47-1D3EC75C07F0}"/>
    <cellStyle name="???????????????????_PERSONAL" xfId="142" xr:uid="{38AF6125-42E6-4AA8-BE93-19E732F126F4}"/>
    <cellStyle name="????_P - Style5" xfId="143" xr:uid="{DA476226-A33E-4760-8913-7B483E52F34B}"/>
    <cellStyle name="??_PER - Style6" xfId="144" xr:uid="{D26B4C40-409F-4C89-970B-7409704AE85B}"/>
    <cellStyle name="0,0_x000d__x000a_NA_x000d__x000a_" xfId="145" xr:uid="{58A2DCA8-3ADE-4BBE-A068-ACFE8F45DC1E}"/>
    <cellStyle name="_x0005_0&gt;឴Ǵ" xfId="146" xr:uid="{0CA30458-5DB4-4075-9FBC-ADE5F87E7EFC}"/>
    <cellStyle name="_x0005_0&gt;឴Ǵ 2" xfId="147" xr:uid="{918FD84D-EC10-4B50-8AE6-E5EA6BD69481}"/>
    <cellStyle name="_x0005_0&gt;឴Ǵ 3" xfId="148" xr:uid="{14B328FE-A035-4412-A4E2-DDA83F1F0F8F}"/>
    <cellStyle name="20% - Accent1" xfId="25" builtinId="30" customBuiltin="1"/>
    <cellStyle name="20% - Accent1 2" xfId="149" xr:uid="{E7306A9C-B3A3-421C-8C8F-EBFD7740C797}"/>
    <cellStyle name="20% - Accent1 3" xfId="634" xr:uid="{0B5DA21F-735A-4E1E-8E82-AB1899DCBBAA}"/>
    <cellStyle name="20% - Accent1 3 2" xfId="753" xr:uid="{E9E9D44B-9B39-473B-A4C1-A51737D094AF}"/>
    <cellStyle name="20% - Accent1 4" xfId="714" xr:uid="{BD0B9249-5A23-4DDA-901F-0BCFF3A78DCF}"/>
    <cellStyle name="20% - Accent2" xfId="28" builtinId="34" customBuiltin="1"/>
    <cellStyle name="20% - Accent2 2" xfId="150" xr:uid="{E873FFCA-6B3F-419D-A474-A63E1C99AC6A}"/>
    <cellStyle name="20% - Accent2 3" xfId="636" xr:uid="{8F019C48-BFB4-4D55-B9F4-005A834E7FA4}"/>
    <cellStyle name="20% - Accent2 3 2" xfId="755" xr:uid="{E08B9EA3-8950-45A6-ACE1-897F39835B03}"/>
    <cellStyle name="20% - Accent2 4" xfId="716" xr:uid="{C1FDED49-B052-44B0-8B6B-D79E85800FAA}"/>
    <cellStyle name="20% - Accent3" xfId="31" builtinId="38" customBuiltin="1"/>
    <cellStyle name="20% - Accent3 2" xfId="151" xr:uid="{801F30FA-9025-496E-BF43-A6EEDFA6614B}"/>
    <cellStyle name="20% - Accent3 3" xfId="638" xr:uid="{37013F17-1204-450C-8B2D-CAB5542A2F3B}"/>
    <cellStyle name="20% - Accent3 3 2" xfId="757" xr:uid="{28CF5FC3-765F-4CC0-95AE-6F3993D864B3}"/>
    <cellStyle name="20% - Accent3 4" xfId="718" xr:uid="{3161D9C2-0157-425D-B0EA-6D9AE35A1353}"/>
    <cellStyle name="20% - Accent4" xfId="34" builtinId="42" customBuiltin="1"/>
    <cellStyle name="20% - Accent4 2" xfId="152" xr:uid="{A3B043E6-9FDF-4889-B382-39E32ACF326B}"/>
    <cellStyle name="20% - Accent4 3" xfId="640" xr:uid="{8CF697A1-A909-4CB5-8A6A-E04E2503F635}"/>
    <cellStyle name="20% - Accent4 3 2" xfId="759" xr:uid="{5915C712-A992-47C0-A26A-C91A044E252B}"/>
    <cellStyle name="20% - Accent4 4" xfId="720" xr:uid="{E5E48A77-C2F4-4195-BAF8-DD99EA2ACC6F}"/>
    <cellStyle name="20% - Accent5" xfId="37" builtinId="46" customBuiltin="1"/>
    <cellStyle name="20% - Accent5 2" xfId="153" xr:uid="{620F7C39-D213-4834-812F-3530B9B68BD0}"/>
    <cellStyle name="20% - Accent5 3" xfId="642" xr:uid="{CB72E651-CB33-4D9E-AA3B-CEAC8839C603}"/>
    <cellStyle name="20% - Accent5 3 2" xfId="761" xr:uid="{F0F0E5FB-4BB4-40E7-ADBD-D9C42922D20E}"/>
    <cellStyle name="20% - Accent5 4" xfId="722" xr:uid="{A8676599-C295-41CF-8C6F-0E35C5E3B445}"/>
    <cellStyle name="20% - Accent6" xfId="40" builtinId="50" customBuiltin="1"/>
    <cellStyle name="20% - Accent6 2" xfId="154" xr:uid="{EE0DD121-74AC-4140-9B01-1716508F719D}"/>
    <cellStyle name="20% - Accent6 3" xfId="644" xr:uid="{373BA02F-2220-4B04-AFD6-9BB520AEF23B}"/>
    <cellStyle name="20% - Accent6 3 2" xfId="763" xr:uid="{FED99584-8F5C-4227-B625-18537E6F450F}"/>
    <cellStyle name="20% - Accent6 4" xfId="724" xr:uid="{67A0C3E0-1DDC-41AF-AF8D-004E5592BE28}"/>
    <cellStyle name="20% - ส่วนที่ถูกเน้น1" xfId="155" xr:uid="{2114D24D-8D3B-4B52-9815-BC82629C8094}"/>
    <cellStyle name="20% - ส่วนที่ถูกเน้น2" xfId="156" xr:uid="{D9B8D0B5-205B-4E92-9C1C-7E6D1661C6D5}"/>
    <cellStyle name="20% - ส่วนที่ถูกเน้น3" xfId="157" xr:uid="{1DFFA910-4479-4A7D-BDB2-13368E1865AE}"/>
    <cellStyle name="20% - ส่วนที่ถูกเน้น4" xfId="158" xr:uid="{444BAFC0-ECF2-40A4-A29C-272AB479C0A6}"/>
    <cellStyle name="20% - ส่วนที่ถูกเน้น5" xfId="159" xr:uid="{2F7BED94-FD9C-42D4-A62B-DF61BF4F572C}"/>
    <cellStyle name="20% - ส่วนที่ถูกเน้น6" xfId="160" xr:uid="{7F89F9D7-110D-4920-ACD6-20F8795EA795}"/>
    <cellStyle name="3232" xfId="161" xr:uid="{4E92130D-7C0C-44F2-A25F-7E129F45222A}"/>
    <cellStyle name="40% - Accent1" xfId="26" builtinId="31" customBuiltin="1"/>
    <cellStyle name="40% - Accent1 2" xfId="162" xr:uid="{930E7754-D026-4871-9ABA-9F719A7F3962}"/>
    <cellStyle name="40% - Accent1 3" xfId="635" xr:uid="{68C8607E-E8D6-49CC-AA90-E98B7F07D294}"/>
    <cellStyle name="40% - Accent1 3 2" xfId="754" xr:uid="{4A65CFA6-19C9-465B-B8D0-16BA669DC5B0}"/>
    <cellStyle name="40% - Accent1 4" xfId="715" xr:uid="{27821336-DE0B-44DF-B709-BB55FEF4F9C3}"/>
    <cellStyle name="40% - Accent2" xfId="29" builtinId="35" customBuiltin="1"/>
    <cellStyle name="40% - Accent2 2" xfId="163" xr:uid="{46E6939F-83E2-408A-82C5-DA5D70A66665}"/>
    <cellStyle name="40% - Accent2 3" xfId="637" xr:uid="{D1A2F200-D558-4DBD-B387-5013A8A0A747}"/>
    <cellStyle name="40% - Accent2 3 2" xfId="756" xr:uid="{7950F762-B62F-48E1-B794-1293EC093D59}"/>
    <cellStyle name="40% - Accent2 4" xfId="717" xr:uid="{2DF565BD-65CE-4C91-AC91-A2DC5C31AB17}"/>
    <cellStyle name="40% - Accent3" xfId="32" builtinId="39" customBuiltin="1"/>
    <cellStyle name="40% - Accent3 2" xfId="164" xr:uid="{6E19E2E2-A788-4AEA-B2EF-2726C4734DED}"/>
    <cellStyle name="40% - Accent3 3" xfId="639" xr:uid="{693E0280-FEBA-4D69-8DBB-EF89D10BA2B9}"/>
    <cellStyle name="40% - Accent3 3 2" xfId="758" xr:uid="{A50DC5DB-F7A5-4A05-8DA9-F0247C972577}"/>
    <cellStyle name="40% - Accent3 4" xfId="719" xr:uid="{E90F3CD4-3328-406B-83FB-F29DFA7C36AC}"/>
    <cellStyle name="40% - Accent4" xfId="35" builtinId="43" customBuiltin="1"/>
    <cellStyle name="40% - Accent4 2" xfId="165" xr:uid="{479421CE-9F6A-474F-9CDA-3D0236A83AA1}"/>
    <cellStyle name="40% - Accent4 3" xfId="641" xr:uid="{1EC4CA5A-BEC2-45A2-B109-948CCD9ADA6A}"/>
    <cellStyle name="40% - Accent4 3 2" xfId="760" xr:uid="{E78DB4C9-AACB-414A-8A48-56544DA0D817}"/>
    <cellStyle name="40% - Accent4 4" xfId="721" xr:uid="{97899850-7F15-4E41-A207-7A1038ED5674}"/>
    <cellStyle name="40% - Accent5" xfId="38" builtinId="47" customBuiltin="1"/>
    <cellStyle name="40% - Accent5 2" xfId="166" xr:uid="{C5A0E086-BC64-4B08-BA5F-15E63589C0C9}"/>
    <cellStyle name="40% - Accent5 3" xfId="643" xr:uid="{18CD5A00-8BDE-4B4B-B0A9-5A114C96EDD5}"/>
    <cellStyle name="40% - Accent5 3 2" xfId="762" xr:uid="{64360A5C-F48E-4C2D-8D1A-583E84A3E637}"/>
    <cellStyle name="40% - Accent5 4" xfId="723" xr:uid="{6ECB62C7-BBE1-482E-AED3-1BCB61BFCC19}"/>
    <cellStyle name="40% - Accent6" xfId="41" builtinId="51" customBuiltin="1"/>
    <cellStyle name="40% - Accent6 2" xfId="167" xr:uid="{6760E453-EF6E-4373-812C-6C87E35034A2}"/>
    <cellStyle name="40% - Accent6 3" xfId="645" xr:uid="{3C52DE77-2BC0-4FD6-A71C-5143CB2A0509}"/>
    <cellStyle name="40% - Accent6 3 2" xfId="764" xr:uid="{0EBC8C4C-AA28-4CAE-8DD9-4E248FF6F66A}"/>
    <cellStyle name="40% - Accent6 4" xfId="725" xr:uid="{F860B2E0-1D7B-4F70-B797-960F9E4069F4}"/>
    <cellStyle name="40% - ส่วนที่ถูกเน้น1" xfId="168" xr:uid="{F3E676FB-8D94-4025-BE0E-D45A1BB4A572}"/>
    <cellStyle name="40% - ส่วนที่ถูกเน้น2" xfId="169" xr:uid="{5EFD9030-197E-4659-A2D2-E761502AD67D}"/>
    <cellStyle name="40% - ส่วนที่ถูกเน้น3" xfId="170" xr:uid="{AC5C686D-7753-40D8-B4A9-879670C004B9}"/>
    <cellStyle name="40% - ส่วนที่ถูกเน้น4" xfId="171" xr:uid="{B636D1D7-9B67-43B6-B342-A3D8431F5E8A}"/>
    <cellStyle name="40% - ส่วนที่ถูกเน้น5" xfId="172" xr:uid="{3D9DA3DF-735B-4468-9C7A-766E1C884220}"/>
    <cellStyle name="40% - ส่วนที่ถูกเน้น6" xfId="173" xr:uid="{DE34EAE8-A928-4D63-85CC-F60D3E5772C8}"/>
    <cellStyle name="60% - Accent1 2" xfId="174" xr:uid="{AE3A85A9-447B-4AAC-AE5A-A6B392B586C8}"/>
    <cellStyle name="60% - Accent1 3" xfId="48" xr:uid="{0B575A03-C820-4CDF-BE1B-D177EA22ED33}"/>
    <cellStyle name="60% - Accent2 2" xfId="175" xr:uid="{677A0BD9-A43F-4A68-A40C-E7BF607FCE30}"/>
    <cellStyle name="60% - Accent2 3" xfId="49" xr:uid="{92477AD3-A143-4295-AD9D-4230036C310A}"/>
    <cellStyle name="60% - Accent3 2" xfId="176" xr:uid="{029C345F-1823-4694-AF3A-CD4F19915AC8}"/>
    <cellStyle name="60% - Accent3 3" xfId="50" xr:uid="{0B4269F6-3C9B-4B73-8964-2A9B5F06D373}"/>
    <cellStyle name="60% - Accent4 2" xfId="177" xr:uid="{97D2E282-BAD3-4605-86F3-09FD15042AD9}"/>
    <cellStyle name="60% - Accent4 3" xfId="51" xr:uid="{7A85A3E1-7EE5-4CC5-A8C1-2326FEBF4330}"/>
    <cellStyle name="60% - Accent5 2" xfId="178" xr:uid="{27BB11B4-98EF-43EE-8170-0E6EB9D71C8C}"/>
    <cellStyle name="60% - Accent5 3" xfId="52" xr:uid="{79C7DB54-A635-4805-9FA7-F7A0279E8DDA}"/>
    <cellStyle name="60% - Accent6 2" xfId="179" xr:uid="{F5A7BCA2-77AD-4B83-A589-8F2C2BDBD8C6}"/>
    <cellStyle name="60% - Accent6 3" xfId="53" xr:uid="{445C5129-3EA0-4136-B72D-602BF94CAA82}"/>
    <cellStyle name="60% - ส่วนที่ถูกเน้น1" xfId="180" xr:uid="{57ECC776-39BD-4757-8D7D-123CC54CDC0D}"/>
    <cellStyle name="60% - ส่วนที่ถูกเน้น2" xfId="181" xr:uid="{64E9152C-44C9-4C85-B0AE-28E9095D6DA7}"/>
    <cellStyle name="60% - ส่วนที่ถูกเน้น3" xfId="182" xr:uid="{FB2DB4E7-B239-4300-B67C-9BD073BE7E8A}"/>
    <cellStyle name="60% - ส่วนที่ถูกเน้น4" xfId="183" xr:uid="{36E6A188-8756-4982-B155-EC171342FF64}"/>
    <cellStyle name="60% - ส่วนที่ถูกเน้น5" xfId="184" xr:uid="{9FDB2A52-4935-4C45-AEAF-77167803772F}"/>
    <cellStyle name="60% - ส่วนที่ถูกเน้น6" xfId="185" xr:uid="{50D20455-48DD-440E-8CEC-8CFE6AB04522}"/>
    <cellStyle name="Accent1" xfId="24" builtinId="29" customBuiltin="1"/>
    <cellStyle name="Accent1 2" xfId="186" xr:uid="{FD175EDC-8C87-4DD0-B52C-313C9E441BAD}"/>
    <cellStyle name="Accent2" xfId="27" builtinId="33" customBuiltin="1"/>
    <cellStyle name="Accent2 2" xfId="187" xr:uid="{89BA2109-30E8-4213-9D07-7B3E1525353B}"/>
    <cellStyle name="Accent3" xfId="30" builtinId="37" customBuiltin="1"/>
    <cellStyle name="Accent3 2" xfId="188" xr:uid="{D649C661-71B1-4812-8BC3-71DBC6C7BFA5}"/>
    <cellStyle name="Accent4" xfId="33" builtinId="41" customBuiltin="1"/>
    <cellStyle name="Accent4 2" xfId="189" xr:uid="{5175FB03-9CB7-4821-90F9-105497F235D8}"/>
    <cellStyle name="Accent5" xfId="36" builtinId="45" customBuiltin="1"/>
    <cellStyle name="Accent5 2" xfId="190" xr:uid="{118F9EBF-6976-47EC-A3CF-C52C94C6427B}"/>
    <cellStyle name="Accent6" xfId="39" builtinId="49" customBuiltin="1"/>
    <cellStyle name="Accent6 2" xfId="191" xr:uid="{98498F61-06A8-46FB-B022-B7D78B638B6E}"/>
    <cellStyle name="AFE" xfId="192" xr:uid="{A6F5AA61-B13F-4281-B406-46B30C559579}"/>
    <cellStyle name="Bad" xfId="15" builtinId="27" customBuiltin="1"/>
    <cellStyle name="Bad 2" xfId="193" xr:uid="{A4B5CDC6-E2C1-4BE4-BCB4-257742D024A4}"/>
    <cellStyle name="Calc Currency (0)" xfId="194" xr:uid="{5E6A082E-3AEE-4252-BD4A-53175B3B4ED7}"/>
    <cellStyle name="Calc Currency (2)" xfId="195" xr:uid="{F0AEEAEC-95CA-4472-A38C-C6242AD16E83}"/>
    <cellStyle name="Calc Percent (0)" xfId="196" xr:uid="{9325F7AF-A177-4BA4-938B-9E2C6F70B572}"/>
    <cellStyle name="Calc Percent (1)" xfId="197" xr:uid="{24F72039-AE02-4BD1-856D-41E570D7ED5E}"/>
    <cellStyle name="Calc Percent (2)" xfId="198" xr:uid="{CB7911DB-C7FD-4490-9CCE-4F457222E662}"/>
    <cellStyle name="Calc Units (0)" xfId="199" xr:uid="{A8A3D767-BBB1-4229-9E55-B3B8779CCB7D}"/>
    <cellStyle name="Calc Units (1)" xfId="200" xr:uid="{07D31116-98A4-4DEC-BC86-14D72F114CA5}"/>
    <cellStyle name="Calc Units (2)" xfId="201" xr:uid="{DCF8BA37-E9A4-47E6-BE5A-810C36AFE92F}"/>
    <cellStyle name="Calculation" xfId="18" builtinId="22" customBuiltin="1"/>
    <cellStyle name="Calculation 2" xfId="202" xr:uid="{9DA4A28A-5787-4A59-9741-842A75B223BA}"/>
    <cellStyle name="Calculation 2 2" xfId="668" xr:uid="{027DEC74-0E39-4946-934D-061135C0082A}"/>
    <cellStyle name="Calculation 2 2 2" xfId="788" xr:uid="{14B1D6F0-DB98-4223-92A6-992FCD5C24DE}"/>
    <cellStyle name="Calculation 2 2 3" xfId="832" xr:uid="{5F2F9C2A-496D-496F-817E-3102EE1ED18C}"/>
    <cellStyle name="category" xfId="203" xr:uid="{5AFA779A-97F1-4B83-A493-3FC89FA90FD0}"/>
    <cellStyle name="Change A&amp;ll" xfId="204" xr:uid="{CE4CE421-52D4-4005-9064-D72725322B46}"/>
    <cellStyle name="Change A&amp;ll 2" xfId="205" xr:uid="{AF97ABA8-1FF7-40A3-92D1-66A6FCE5D9AE}"/>
    <cellStyle name="Change A&amp;ll 2 2" xfId="206" xr:uid="{82423016-7E99-499B-B5F6-A5A74B648D2C}"/>
    <cellStyle name="Change A&amp;ll 2 3" xfId="207" xr:uid="{7417B155-B5D1-426B-A26A-38F5097786A9}"/>
    <cellStyle name="Check Cell" xfId="20" builtinId="23" customBuiltin="1"/>
    <cellStyle name="Check Cell 2" xfId="208" xr:uid="{E11FFCD2-D557-4708-9984-5DE7683CDE6C}"/>
    <cellStyle name="Comma" xfId="1" builtinId="3"/>
    <cellStyle name="Comma  - Style1" xfId="209" xr:uid="{71E8D854-1D22-4F04-9155-036D1AE1A519}"/>
    <cellStyle name="Comma  - Style7" xfId="210" xr:uid="{25F05423-7ADC-439D-B779-3F8DAE839C8C}"/>
    <cellStyle name="Comma  - Style8" xfId="211" xr:uid="{C11E4C1B-A334-4224-85A9-062524EDDDF9}"/>
    <cellStyle name="Comma [00]" xfId="212" xr:uid="{E441F648-8280-4497-83CA-918D2733A93A}"/>
    <cellStyle name="Comma 10" xfId="2" xr:uid="{00000000-0005-0000-0000-000001000000}"/>
    <cellStyle name="Comma 10 2" xfId="214" xr:uid="{26609F5C-E5D6-4353-B1BF-F45CA6439940}"/>
    <cellStyle name="Comma 10 3" xfId="213" xr:uid="{939BD33C-D178-40FB-A795-36A5C4FA051C}"/>
    <cellStyle name="Comma 11" xfId="215" xr:uid="{E185F78B-6F90-4FC0-9541-2ED45B168EF7}"/>
    <cellStyle name="Comma 11 2" xfId="216" xr:uid="{D6B023BF-1223-48E2-85BE-6A205471CAEB}"/>
    <cellStyle name="Comma 12" xfId="217" xr:uid="{E9816098-E387-445E-88E6-3118DDD57119}"/>
    <cellStyle name="Comma 12 2" xfId="218" xr:uid="{96A762CF-F377-435F-BA27-B586D2DE205C}"/>
    <cellStyle name="Comma 13" xfId="219" xr:uid="{086C4D7F-1DB1-44DE-8409-F186C59C36CC}"/>
    <cellStyle name="Comma 13 2" xfId="220" xr:uid="{99A64630-93B6-4247-8771-13D08A523586}"/>
    <cellStyle name="Comma 14" xfId="221" xr:uid="{D8610E58-45D9-430B-AB16-56CB063C9D4E}"/>
    <cellStyle name="Comma 15" xfId="222" xr:uid="{2020D341-B01B-445E-9144-B11E50C286EA}"/>
    <cellStyle name="Comma 15 2" xfId="223" xr:uid="{C8DCD4A1-7455-49FF-86C9-28AE2BF98EA9}"/>
    <cellStyle name="Comma 16" xfId="224" xr:uid="{4E457F83-B7C1-490C-98AE-38A3D2EB9C9C}"/>
    <cellStyle name="Comma 16 2" xfId="225" xr:uid="{BDF46DC8-F8F1-470D-B860-556B345844B5}"/>
    <cellStyle name="Comma 17" xfId="3" xr:uid="{00000000-0005-0000-0000-000002000000}"/>
    <cellStyle name="Comma 17 2" xfId="227" xr:uid="{AD4EA780-0BD5-443E-985F-AC8064E3273B}"/>
    <cellStyle name="Comma 17 3" xfId="228" xr:uid="{1653A0E3-ACFE-4D2B-A914-2299EDBE82D9}"/>
    <cellStyle name="Comma 17 4" xfId="226" xr:uid="{63AA2B2B-0073-4A11-88F6-6C2BC1E223DD}"/>
    <cellStyle name="Comma 18" xfId="229" xr:uid="{E0CE2251-D43C-4156-896C-F515267D1C47}"/>
    <cellStyle name="Comma 18 2" xfId="230" xr:uid="{595EB42A-BE2B-4BA3-98AD-BCAAC51284E7}"/>
    <cellStyle name="Comma 19" xfId="231" xr:uid="{E7860A42-0515-4F00-9363-C01698860AD2}"/>
    <cellStyle name="Comma 19 2" xfId="232" xr:uid="{AAF2EB57-DD2F-499D-8642-8092D8B491F3}"/>
    <cellStyle name="Comma 19 3" xfId="233" xr:uid="{97BFA11F-BD9C-448E-B4DD-03A8B4424EB6}"/>
    <cellStyle name="Comma 2" xfId="9" xr:uid="{00000000-0005-0000-0000-000003000000}"/>
    <cellStyle name="Comma 2 10" xfId="234" xr:uid="{3F658C4A-FB43-457D-AD0D-98D0710F8DDF}"/>
    <cellStyle name="Comma 2 11" xfId="112" xr:uid="{D618AC49-2A87-41EB-8D00-EC6333EFCCF7}"/>
    <cellStyle name="Comma 2 12" xfId="101" xr:uid="{FD3D5243-CAA4-427D-8D76-329B42067600}"/>
    <cellStyle name="Comma 2 13" xfId="58" xr:uid="{359D07C5-B36A-49BA-9602-258BD4BCD6F3}"/>
    <cellStyle name="Comma 2 2" xfId="70" xr:uid="{DFAD8DC6-6C9D-415A-A386-E9F47BA4ED48}"/>
    <cellStyle name="Comma 2 2 2" xfId="236" xr:uid="{E985DF46-6995-4017-B1EA-E22CE8ADE0B7}"/>
    <cellStyle name="Comma 2 2 2 2" xfId="237" xr:uid="{47219AFE-6B1B-4DA2-BF49-5686A0540518}"/>
    <cellStyle name="Comma 2 2 3" xfId="238" xr:uid="{1B1124CB-BC54-4E4D-B357-ACFD31D3E8BB}"/>
    <cellStyle name="Comma 2 2 4" xfId="239" xr:uid="{5C60D988-3810-48EC-93F8-F993EDB57951}"/>
    <cellStyle name="Comma 2 2 5" xfId="235" xr:uid="{FA5C4221-80DD-46F1-BC8A-EADBE105DC98}"/>
    <cellStyle name="Comma 2 2 6" xfId="107" xr:uid="{ED883B88-8F40-4B00-B136-DCCBE625BA38}"/>
    <cellStyle name="Comma 2 2 6 2" xfId="666" xr:uid="{3E1B9C4D-7CF2-47D8-AC8A-7C8CB41ED577}"/>
    <cellStyle name="Comma 2 2 6 2 2" xfId="786" xr:uid="{662902AA-CF9F-4927-8B9C-1C685ED8BE1B}"/>
    <cellStyle name="Comma 2 2 6 3" xfId="747" xr:uid="{3D425243-770F-4CE6-AB25-77B0212C76BA}"/>
    <cellStyle name="Comma 2 2 7" xfId="653" xr:uid="{589A0A86-3262-4A5F-B4D9-509AB9DFA7EA}"/>
    <cellStyle name="Comma 2 2 7 2" xfId="773" xr:uid="{6FE4A657-133F-4CC1-AF9E-98953F9E7183}"/>
    <cellStyle name="Comma 2 2 8" xfId="734" xr:uid="{8672C7BD-22AA-48E0-8BC2-0E19D238BA03}"/>
    <cellStyle name="Comma 2 3" xfId="110" xr:uid="{19D4FFF0-A1B7-403F-BB80-A5B28BE47E7A}"/>
    <cellStyle name="Comma 2 3 2" xfId="240" xr:uid="{47E8F5A0-610C-4DB5-9AC8-E803A1F0B6D1}"/>
    <cellStyle name="Comma 2 4" xfId="241" xr:uid="{BAEA0FFE-98D9-47AD-B23B-91D121E7B1AF}"/>
    <cellStyle name="Comma 2 4 2" xfId="242" xr:uid="{C3AF4573-74BA-4C8A-BF49-341839685B7E}"/>
    <cellStyle name="Comma 2 5" xfId="243" xr:uid="{E27591E2-3E29-4F34-B8EC-64AAC87B1156}"/>
    <cellStyle name="Comma 2 5 2" xfId="244" xr:uid="{024AE9B2-9E79-4B8F-8DC4-C02646F7C5F3}"/>
    <cellStyle name="Comma 2 6" xfId="245" xr:uid="{7407E81A-094F-460C-924E-39C31FC623F4}"/>
    <cellStyle name="Comma 2 7" xfId="246" xr:uid="{5B5BDDA4-5CFE-4C74-925C-F5099C4DA672}"/>
    <cellStyle name="Comma 2 8" xfId="247" xr:uid="{7FA42EF0-B02B-4C65-A1AC-93CCA0F8E257}"/>
    <cellStyle name="Comma 2 9" xfId="248" xr:uid="{C595D479-DEEF-4CA9-8B1C-0FCCF1BCED42}"/>
    <cellStyle name="Comma 2_03.04.13" xfId="249" xr:uid="{623BF82E-E86E-464F-8120-44F3DCC679A7}"/>
    <cellStyle name="Comma 20" xfId="250" xr:uid="{167C343F-7211-45F5-B47A-30F156E74880}"/>
    <cellStyle name="Comma 20 2" xfId="251" xr:uid="{E2E41F0F-6A18-4B87-BD86-B406BAE9A718}"/>
    <cellStyle name="Comma 21" xfId="252" xr:uid="{6811563D-11D7-4959-BC68-C200FD7B35A2}"/>
    <cellStyle name="Comma 22" xfId="253" xr:uid="{56B7EDE1-0950-4A3F-9813-6ABB46C8D80F}"/>
    <cellStyle name="Comma 23" xfId="254" xr:uid="{03F3629C-2801-4565-A6FA-E3CF795720CC}"/>
    <cellStyle name="Comma 24" xfId="255" xr:uid="{B2CBB179-3B10-4D9C-89F1-28A0712483F5}"/>
    <cellStyle name="Comma 25" xfId="111" xr:uid="{382E4B4B-8106-426D-A992-653155BE17A4}"/>
    <cellStyle name="Comma 26" xfId="98" xr:uid="{0CA7E7F5-6B4B-44CE-A12A-54C7B1A2AD9C}"/>
    <cellStyle name="Comma 27" xfId="617" xr:uid="{A8699EA2-85DE-4C97-9D9C-F8ED79D9DC80}"/>
    <cellStyle name="Comma 28" xfId="619" xr:uid="{86A9C7C0-5283-4B8C-8FA0-69466CCE037C}"/>
    <cellStyle name="Comma 29" xfId="622" xr:uid="{E52B6036-B318-4756-9E00-9B7A5777B7EE}"/>
    <cellStyle name="Comma 3" xfId="57" xr:uid="{BD727557-230C-4B1A-9607-FF1A9BBA13EC}"/>
    <cellStyle name="Comma 3 2" xfId="256" xr:uid="{631D6A94-3799-4289-B3B8-E7E5D6222A81}"/>
    <cellStyle name="Comma 3 2 2" xfId="257" xr:uid="{2432BA00-E3C4-448E-85FC-95880C34EC26}"/>
    <cellStyle name="Comma 3 3" xfId="258" xr:uid="{08B8E133-BCDC-4622-9718-C963E65C2651}"/>
    <cellStyle name="Comma 3 3 2" xfId="259" xr:uid="{07F32115-44EF-4F6B-BAF7-44B6778C9573}"/>
    <cellStyle name="Comma 3 4" xfId="260" xr:uid="{D9B2EDE7-B8B9-44DF-B042-0107BF9461DC}"/>
    <cellStyle name="Comma 3_Adj_May'13_Transfer_10 06 13" xfId="261" xr:uid="{85A4D995-B041-4B18-A55A-3EA7ACD38B4B}"/>
    <cellStyle name="Comma 4" xfId="55" xr:uid="{5E73D666-8555-4F94-98E0-07B7C594B93C}"/>
    <cellStyle name="Comma 4 2" xfId="263" xr:uid="{B1FE7147-5443-492C-84CA-02126D83B6B1}"/>
    <cellStyle name="Comma 4 3" xfId="264" xr:uid="{0E6A807A-133A-4403-B408-C2FF591F6A5E}"/>
    <cellStyle name="Comma 4 4" xfId="262" xr:uid="{D3BF19B5-3CFC-4247-8199-E8779B6F9885}"/>
    <cellStyle name="Comma 4 5" xfId="646" xr:uid="{1443E8A9-11D8-49F1-9A27-E4468D8F92AA}"/>
    <cellStyle name="Comma 4 5 2" xfId="766" xr:uid="{4F4861A7-3755-494C-8802-29765B73A92D}"/>
    <cellStyle name="Comma 4 6" xfId="727" xr:uid="{C4350BED-4A78-4010-B6A0-6543E2C60AF1}"/>
    <cellStyle name="Comma 5" xfId="65" xr:uid="{007FAAE8-FE0B-4926-8005-19C95AE84EDD}"/>
    <cellStyle name="Comma 5 2" xfId="108" xr:uid="{441E5CC3-5C03-4E45-9AED-4F141DBAE673}"/>
    <cellStyle name="Comma 5 2 2" xfId="266" xr:uid="{09382931-E685-427C-B11B-32201D80F944}"/>
    <cellStyle name="Comma 5 3" xfId="265" xr:uid="{CCE4C888-3FF8-42EC-BFED-ADC6E6265CF1}"/>
    <cellStyle name="Comma 5 4" xfId="105" xr:uid="{092FA259-A083-46C6-9B4C-A8C4DDAA1D78}"/>
    <cellStyle name="Comma 5 5" xfId="650" xr:uid="{1888C5E4-1C3B-4C6A-88C9-BE98F1894008}"/>
    <cellStyle name="Comma 5 5 2" xfId="770" xr:uid="{3DC22AB3-D6DA-4E88-80B3-3DFBEDB60F48}"/>
    <cellStyle name="Comma 5 6" xfId="731" xr:uid="{71BE12EA-C674-4164-BD9E-5F59DBB22254}"/>
    <cellStyle name="Comma 6" xfId="72" xr:uid="{99EE0AEC-6A97-4C9E-A12F-B7A8732DE563}"/>
    <cellStyle name="Comma 6 2" xfId="268" xr:uid="{199DC4DC-0403-4C55-807B-BC52F26E2E7F}"/>
    <cellStyle name="Comma 6 3" xfId="267" xr:uid="{CAE5F4AF-1257-4B13-93B7-FCCAADC51DC1}"/>
    <cellStyle name="Comma 7" xfId="75" xr:uid="{62ECC025-88B5-4C2D-8146-607EA132D37F}"/>
    <cellStyle name="Comma 7 2" xfId="270" xr:uid="{0A6B9774-18E2-441D-951E-F154D7F39C63}"/>
    <cellStyle name="Comma 7 3" xfId="271" xr:uid="{3833E940-DAFE-416B-BA8B-C2006F3EDC7F}"/>
    <cellStyle name="Comma 7 4" xfId="269" xr:uid="{999701DF-DDCC-42A9-A8D2-4BCA41F70856}"/>
    <cellStyle name="Comma 7 5" xfId="656" xr:uid="{6E8D8849-3245-4F77-992F-BF62FFD124EC}"/>
    <cellStyle name="Comma 7 5 2" xfId="776" xr:uid="{D48F65F9-2E26-4841-AFDF-79E25551762C}"/>
    <cellStyle name="Comma 7 6" xfId="737" xr:uid="{4F95FAC7-94B2-4F76-8285-D3CD94D72F2C}"/>
    <cellStyle name="Comma 713" xfId="90" xr:uid="{2FA5D2F2-F2CB-42A0-A429-BDF538CE9A56}"/>
    <cellStyle name="Comma 713 2" xfId="659" xr:uid="{E76D428D-DEB4-4EC6-8205-21F660A35EDF}"/>
    <cellStyle name="Comma 713 2 2" xfId="779" xr:uid="{5861712B-F8D1-496E-9B19-11E928596369}"/>
    <cellStyle name="Comma 713 3" xfId="740" xr:uid="{1C7813AE-F310-4915-A329-A40CC0012404}"/>
    <cellStyle name="Comma 716" xfId="94" xr:uid="{10406483-8615-4287-B65A-69B2D4E99ECF}"/>
    <cellStyle name="Comma 716 2" xfId="663" xr:uid="{A4332CC4-A84C-48A3-A310-B5BA5871ACC8}"/>
    <cellStyle name="Comma 716 2 2" xfId="783" xr:uid="{540DF946-3973-4A25-AB63-EED7C2C38516}"/>
    <cellStyle name="Comma 716 3" xfId="744" xr:uid="{7BDAA885-B86F-4A66-AC0D-D56E6B30E754}"/>
    <cellStyle name="Comma 722" xfId="95" xr:uid="{559CEC79-C5D0-4831-B1DD-F173A8D219B3}"/>
    <cellStyle name="Comma 722 2" xfId="664" xr:uid="{919709B7-AC7C-4AFC-9D54-8AF1075B6D7E}"/>
    <cellStyle name="Comma 722 2 2" xfId="784" xr:uid="{DCE1CF45-CFE1-4B28-85BA-4C174A0045B7}"/>
    <cellStyle name="Comma 722 3" xfId="745" xr:uid="{2E5B6313-9E85-4403-A66A-344CDD3F5C38}"/>
    <cellStyle name="Comma 8" xfId="86" xr:uid="{40019338-7C69-4C12-A189-EDA71CA92BB5}"/>
    <cellStyle name="Comma 8 2" xfId="273" xr:uid="{6A8ADFB2-6DA1-4A56-A22B-0238A940873B}"/>
    <cellStyle name="Comma 8 3" xfId="274" xr:uid="{420715E6-6172-43AE-B1B8-1B67748BF807}"/>
    <cellStyle name="Comma 8 4" xfId="275" xr:uid="{3AE295CA-2E88-4ED5-B888-AEDD6D4EC849}"/>
    <cellStyle name="Comma 8 5" xfId="272" xr:uid="{0AFA97DC-C9AC-4968-A871-B849688DE39F}"/>
    <cellStyle name="Comma 8_Summary rev report_Apr'13_joice" xfId="276" xr:uid="{73CD3AC5-FF0E-4A15-8D0F-FE68CB69A7B6}"/>
    <cellStyle name="Comma 9" xfId="277" xr:uid="{C781C40C-EB53-4BBC-93CC-41AC7764912A}"/>
    <cellStyle name="Comma 9 2" xfId="278" xr:uid="{E950C658-5DEF-4783-B2E9-D4C12703E546}"/>
    <cellStyle name="Comma 9 3" xfId="279" xr:uid="{242C9877-C867-4617-9298-5FC42EBD235F}"/>
    <cellStyle name="comma zerodec" xfId="280" xr:uid="{A1F97ED4-C6AF-4EAD-AA75-12DC0604CED6}"/>
    <cellStyle name="comma zerodec 2" xfId="281" xr:uid="{1C3D90CE-D5AB-4195-94F0-E7522A3398F5}"/>
    <cellStyle name="comma zerodec 2 2" xfId="282" xr:uid="{318E5C44-E4FB-4B41-8519-31AA6CD846E5}"/>
    <cellStyle name="comma zerodec 3" xfId="283" xr:uid="{D00A0F24-D9B1-4AE0-9F91-F4FFEBB73380}"/>
    <cellStyle name="comma zerodec 4" xfId="284" xr:uid="{5F1F6BC5-6CA9-480A-81F6-D7F03FB7D6B6}"/>
    <cellStyle name="comma zerodec 5" xfId="285" xr:uid="{50F79D78-E8C8-4DA8-BB6C-DBCB6D9C8F77}"/>
    <cellStyle name="comma zerodec_Summary rev report_Apr'13_joice" xfId="286" xr:uid="{7C50090A-18F0-43D5-85A7-0CBDE6C83EE8}"/>
    <cellStyle name="Cross sheet" xfId="287" xr:uid="{CF93D0F7-9816-4CDA-9975-21CE2D905A84}"/>
    <cellStyle name="Curren - Style3" xfId="288" xr:uid="{AEF56355-C9E2-43D4-811C-9D5F88DEA869}"/>
    <cellStyle name="Curren - Style4" xfId="289" xr:uid="{84BEF49C-830E-480B-B1D6-2C97E6689EE0}"/>
    <cellStyle name="Currency [00]" xfId="290" xr:uid="{D6CA4AEF-EB4E-4617-B0F6-7750C0C1AF45}"/>
    <cellStyle name="Currency 10" xfId="291" xr:uid="{131CBFAD-6DA6-4299-9779-AFE44E1747F0}"/>
    <cellStyle name="Currency 11" xfId="292" xr:uid="{87E99636-72C6-41A6-9A9B-D115F09235DA}"/>
    <cellStyle name="Currency 12" xfId="293" xr:uid="{29736413-F9BB-484D-806D-23C3AD169171}"/>
    <cellStyle name="Currency 13" xfId="294" xr:uid="{18C99A6D-73D9-492E-B1A9-DB2C3B78701D}"/>
    <cellStyle name="Currency 14" xfId="295" xr:uid="{A5940ECA-0CF1-4412-8023-37670898A683}"/>
    <cellStyle name="Currency 2" xfId="59" xr:uid="{F710F9B5-CB3F-4482-AFDA-057E9441404E}"/>
    <cellStyle name="Currency 2 2" xfId="297" xr:uid="{4A9CEC6A-D5DF-4470-B1FE-26E230BD7364}"/>
    <cellStyle name="Currency 2 3" xfId="296" xr:uid="{9505B75D-C231-410B-B7D3-7819E21F11F8}"/>
    <cellStyle name="Currency 3" xfId="298" xr:uid="{8863AB85-0E2F-496E-9442-8ED014D085A2}"/>
    <cellStyle name="Currency 4" xfId="299" xr:uid="{8E8B7A77-5309-4CA5-97DF-DCAA9B9718BC}"/>
    <cellStyle name="Currency 5" xfId="300" xr:uid="{A6C09C9D-CA5F-47A9-886E-ECD72F1FB2FB}"/>
    <cellStyle name="Currency 6" xfId="301" xr:uid="{5E67AED8-D521-41CC-944E-73AAD2A251DB}"/>
    <cellStyle name="Currency 7" xfId="302" xr:uid="{211C491C-FE1F-44A8-8830-D77D58577E7B}"/>
    <cellStyle name="Currency 8" xfId="303" xr:uid="{D8573011-C175-4908-A150-AD75C92EEF1A}"/>
    <cellStyle name="Currency 9" xfId="304" xr:uid="{C3380990-B800-469B-93C6-0BEA2E7958B5}"/>
    <cellStyle name="Currency1" xfId="305" xr:uid="{216F5ABA-8C5F-4CED-92BD-0ADD09E2182F}"/>
    <cellStyle name="Currency1 2" xfId="306" xr:uid="{673B45D7-70A1-426C-865A-BAD76D123733}"/>
    <cellStyle name="Currency1 2 2" xfId="307" xr:uid="{223D370B-1CC2-44C0-99C9-55B847C8AEA7}"/>
    <cellStyle name="Currency1 3" xfId="308" xr:uid="{B45281A0-31CA-4C30-ACB3-E70E9B6A3604}"/>
    <cellStyle name="Currency1 4" xfId="309" xr:uid="{375A8C49-016C-449A-A759-7B6887609522}"/>
    <cellStyle name="Currency1_Summary rev report_Apr'13_joice" xfId="310" xr:uid="{A6D5C999-7BB7-47BB-8FFB-8EEE8A451D1C}"/>
    <cellStyle name="Custom" xfId="311" xr:uid="{69388A6C-F372-48BA-9D47-0543D3D07694}"/>
    <cellStyle name="DataPilot Category" xfId="312" xr:uid="{25D941F2-970B-4B1C-8882-7A94618BFC69}"/>
    <cellStyle name="DataPilot Corner" xfId="313" xr:uid="{99B487D9-AD82-48B0-886B-25FC96773749}"/>
    <cellStyle name="DataPilot Field" xfId="314" xr:uid="{EB9B8BFA-183F-4E85-BF3A-FDC104F1B4B2}"/>
    <cellStyle name="DataPilot Result" xfId="315" xr:uid="{688A60FE-825F-437F-901E-F26A64B086BA}"/>
    <cellStyle name="DataPilot Title" xfId="316" xr:uid="{3C530C5E-4B64-4C89-86CC-04D22918DD48}"/>
    <cellStyle name="DataPilot Value" xfId="317" xr:uid="{CF5DA589-E2FD-489A-B84F-8BE7D9596D82}"/>
    <cellStyle name="Date" xfId="318" xr:uid="{85738368-4453-4585-A7B8-3CE3416BCBD2}"/>
    <cellStyle name="Date Short" xfId="319" xr:uid="{C19A77CE-CFD7-4649-ABEF-5D6E91A95614}"/>
    <cellStyle name="Dollar (zero dec)" xfId="320" xr:uid="{ACAB3B1F-78B6-467B-BACA-94D749F6DB0A}"/>
    <cellStyle name="Dollar (zero dec) 2" xfId="321" xr:uid="{6DA46833-F492-474F-A767-255F84988B79}"/>
    <cellStyle name="Dollar (zero dec) 2 2" xfId="322" xr:uid="{8362C396-5157-4046-AA7F-B88832092E7A}"/>
    <cellStyle name="Dollar (zero dec) 3" xfId="323" xr:uid="{50064A32-C65D-49AE-B84F-48A2EEC59483}"/>
    <cellStyle name="Dollar (zero dec) 4" xfId="324" xr:uid="{8E45F32A-376A-4432-8CAB-B9D4F5D136C5}"/>
    <cellStyle name="Dollar (zero dec)_Summary rev report_Apr'13_joice" xfId="325" xr:uid="{ACA8B403-6B72-48CF-B849-FF2CC5F85C7A}"/>
    <cellStyle name="Dollars" xfId="326" xr:uid="{2E66F752-CD80-4C48-A4B0-A3E3857FA394}"/>
    <cellStyle name="E&amp;Y House" xfId="78" xr:uid="{65B545CB-4FBE-4ECC-BAEA-15BF4AD78CAA}"/>
    <cellStyle name="E&amp;Y House 2" xfId="327" xr:uid="{D5141EB0-99D0-499F-BDA1-B95A987D0E01}"/>
    <cellStyle name="E&amp;Y House 2 2" xfId="328" xr:uid="{3F64D50B-9019-4976-BB3A-EB6D824180C5}"/>
    <cellStyle name="E&amp;Y House 3" xfId="329" xr:uid="{DFDB7F66-9206-4BE2-9C70-A8E6A954E531}"/>
    <cellStyle name="E&amp;Y House 3 2" xfId="330" xr:uid="{2F6EB0A6-99ED-4F90-9359-BB7D8F46E736}"/>
    <cellStyle name="Enter Currency (0)" xfId="331" xr:uid="{3612197D-4909-48A2-97FA-AC3CEFE23716}"/>
    <cellStyle name="Enter Currency (2)" xfId="332" xr:uid="{04E340E0-DFD1-433A-A00F-5CD6D95D1069}"/>
    <cellStyle name="Enter Units (0)" xfId="333" xr:uid="{65A95BD3-6FC1-4156-BA3C-1FFE71C80A91}"/>
    <cellStyle name="Enter Units (1)" xfId="334" xr:uid="{8F6E78E9-A7A8-42F2-89D0-516515F76CA4}"/>
    <cellStyle name="Enter Units (2)" xfId="335" xr:uid="{BF73E0E2-C75C-4909-9A1A-F031364751A0}"/>
    <cellStyle name="Euro" xfId="336" xr:uid="{3B3A8129-49C3-4EF9-A497-0D34CBA3E232}"/>
    <cellStyle name="Excel Built-in Comma" xfId="337" xr:uid="{A5B671C4-701C-460F-B23C-9AD6AFF26FFC}"/>
    <cellStyle name="Excel Built-in Normal" xfId="338" xr:uid="{E7F33AF4-194A-49DF-943D-27B5B57F18E6}"/>
    <cellStyle name="Excel Built-in Normal 2" xfId="339" xr:uid="{2F48A214-6222-437F-A199-9185F066F03E}"/>
    <cellStyle name="Excel Built-in Normal 2 2" xfId="340" xr:uid="{67C73366-BC91-4A52-9B9F-4E9B68D80607}"/>
    <cellStyle name="Excel Built-in Normal 3" xfId="341" xr:uid="{BE8D5807-122E-4B56-A967-89A6F4DF988F}"/>
    <cellStyle name="Excel Built-in Percent" xfId="342" xr:uid="{D93BBD2D-F1C1-4FA9-ACF8-C12A5B9DA37A}"/>
    <cellStyle name="Explanatory Text" xfId="22" builtinId="53" customBuiltin="1"/>
    <cellStyle name="Explanatory Text 2" xfId="343" xr:uid="{C15A2E5D-D3AB-4700-BD80-BF77B4438176}"/>
    <cellStyle name="Fixed" xfId="344" xr:uid="{358DD880-C2AC-4C67-B346-59B75E4D2805}"/>
    <cellStyle name="Good" xfId="14" builtinId="26" customBuiltin="1"/>
    <cellStyle name="Good 2" xfId="345" xr:uid="{203035F9-2604-4080-934C-E5A9DBC81947}"/>
    <cellStyle name="Grey" xfId="346" xr:uid="{2DFC9168-4DD6-4D76-85E1-9B0EB340B652}"/>
    <cellStyle name="HEADER" xfId="347" xr:uid="{3AD9588A-2872-4F58-A029-3A10F28784E0}"/>
    <cellStyle name="Header - Style1" xfId="348" xr:uid="{09266120-DEA0-4210-A736-4C096DDC2F80}"/>
    <cellStyle name="Header - Style1 2" xfId="669" xr:uid="{7D1F7B16-7F6B-45BC-B9AB-190A6E11A52B}"/>
    <cellStyle name="Header - Style1 2 2" xfId="789" xr:uid="{67FB4A6C-6E13-44AC-962A-8E7046E3973D}"/>
    <cellStyle name="Header - Style1 2 3" xfId="833" xr:uid="{FF561DC4-46FB-4E38-A8D4-282781E711CE}"/>
    <cellStyle name="Header - Style1 3" xfId="750" xr:uid="{2D46F4CE-0EA9-4E8A-A480-A136BF16C703}"/>
    <cellStyle name="Header1" xfId="349" xr:uid="{4E83F69A-987F-4812-8F1A-281535720015}"/>
    <cellStyle name="Header2" xfId="350" xr:uid="{B528ACD9-8621-4111-AAB5-5FD096B1FE35}"/>
    <cellStyle name="Header2 2" xfId="749" xr:uid="{AF5DA82F-CD45-4FCC-85C1-287C3ABADC9A}"/>
    <cellStyle name="Heading" xfId="351" xr:uid="{66CA01FB-15A7-4026-BD26-FD54C91997AB}"/>
    <cellStyle name="Heading 1" xfId="10" builtinId="16" customBuiltin="1"/>
    <cellStyle name="Heading 1 2" xfId="352" xr:uid="{58118671-6173-4691-BCAF-647479E130FC}"/>
    <cellStyle name="Heading 2" xfId="11" builtinId="17" customBuiltin="1"/>
    <cellStyle name="Heading 2 2" xfId="353" xr:uid="{D1B312DA-507D-4D67-92CC-3E4AEB3B87F9}"/>
    <cellStyle name="Heading 3" xfId="12" builtinId="18" customBuiltin="1"/>
    <cellStyle name="Heading 3 2" xfId="354" xr:uid="{3F3AA9B7-AE31-4101-AE64-49B7CE05D0DF}"/>
    <cellStyle name="Heading 4" xfId="13" builtinId="19" customBuiltin="1"/>
    <cellStyle name="Heading 4 2" xfId="355" xr:uid="{74EFE14A-74B8-44CD-AE56-49E5C1BE15FB}"/>
    <cellStyle name="Heading 5" xfId="356" xr:uid="{9D1DA2B3-8069-434C-A976-2EE4ED101DB0}"/>
    <cellStyle name="HEADING1" xfId="357" xr:uid="{25F81010-0431-48E9-8191-583843E2E9D7}"/>
    <cellStyle name="HEADING2" xfId="358" xr:uid="{53E49951-50C1-4965-801B-99A3D5219174}"/>
    <cellStyle name="Hyperlink 2" xfId="359" xr:uid="{E23B3F61-F872-4E7D-A6FD-984BE6E8EC0D}"/>
    <cellStyle name="Hyperlink 2 2" xfId="360" xr:uid="{D13EA3EC-FC72-4324-B0B2-45154E8183F6}"/>
    <cellStyle name="Input" xfId="16" builtinId="20" customBuiltin="1"/>
    <cellStyle name="Input [yellow]" xfId="361" xr:uid="{48D495AE-9487-48D1-BA12-B78CD734C0CD}"/>
    <cellStyle name="Input [yellow] 2" xfId="362" xr:uid="{565743FD-B948-4A10-B5EF-67BDEBF11962}"/>
    <cellStyle name="Input [yellow] 2 2" xfId="363" xr:uid="{F68073AB-F655-41B4-BF89-7091A63B0672}"/>
    <cellStyle name="Input [yellow] 2 3" xfId="364" xr:uid="{0DA106B7-07AE-4C76-9415-B3EE33A7EA84}"/>
    <cellStyle name="Input [yellow] 3" xfId="365" xr:uid="{C18E7DC3-5F4D-4DA5-A719-43BF00AF92DB}"/>
    <cellStyle name="Input [yellow] 3 2" xfId="366" xr:uid="{300C3FD8-BF51-4FDC-9FF8-7E6CCF3077DD}"/>
    <cellStyle name="Input [yellow] 3 3" xfId="367" xr:uid="{44074C4B-13BF-4136-A7AF-F10E64B67ED1}"/>
    <cellStyle name="Input 2" xfId="368" xr:uid="{51551AAD-B7F2-470B-BBA8-97ECE329326C}"/>
    <cellStyle name="Input 2 2" xfId="670" xr:uid="{E6DF296A-7CDD-4680-B74D-030A800B5A0A}"/>
    <cellStyle name="Input 2 2 2" xfId="790" xr:uid="{88ADD52F-9D49-452A-81F4-1011AB9483FA}"/>
    <cellStyle name="Input 2 2 3" xfId="834" xr:uid="{B0B5C3C4-09CA-48C9-B631-37F55A3A7E55}"/>
    <cellStyle name="Link Currency (0)" xfId="369" xr:uid="{A2353ABD-DC7E-4BA0-8886-652996941F2B}"/>
    <cellStyle name="Link Currency (2)" xfId="370" xr:uid="{304CAFC0-F6CC-4B7D-A1A3-66BFC2C8C3E4}"/>
    <cellStyle name="Link Units (0)" xfId="371" xr:uid="{D457215C-9D38-496A-B586-D393322462FD}"/>
    <cellStyle name="Link Units (1)" xfId="372" xr:uid="{359A0244-D244-4E9B-B530-3F8E26985433}"/>
    <cellStyle name="Link Units (2)" xfId="373" xr:uid="{7BC21550-C76D-4D34-ACF6-5DA6A6841912}"/>
    <cellStyle name="Linked Cell" xfId="19" builtinId="24" customBuiltin="1"/>
    <cellStyle name="Linked Cell 2" xfId="374" xr:uid="{E51A8BBB-0FBC-443F-B075-4853BBEDC8A0}"/>
    <cellStyle name="Milliers [0]_AR1194" xfId="375" xr:uid="{1C9BFB1A-0526-41E7-A444-461E22F3856A}"/>
    <cellStyle name="Milliers_AR1194" xfId="376" xr:uid="{4D4F2D7D-6741-481C-AEAE-CD22053057FA}"/>
    <cellStyle name="Model" xfId="377" xr:uid="{A2326B79-EA99-4757-B1F0-8064AA6ADA72}"/>
    <cellStyle name="Mon?taire [0]_AR1194" xfId="378" xr:uid="{56B87413-4FDA-4038-BF23-2D859A2C8B3F}"/>
    <cellStyle name="Mon?taire_AR1194" xfId="379" xr:uid="{89268491-3B5B-4EA4-833D-15F990B246A4}"/>
    <cellStyle name="Monétaire_M3PLAN2000" xfId="380" xr:uid="{3CA0B759-E72E-421F-A479-739CBB8085DD}"/>
    <cellStyle name="Neutral 2" xfId="381" xr:uid="{346CAB6C-466B-41C1-B233-2D7E9DB2344F}"/>
    <cellStyle name="Neutral 3" xfId="46" xr:uid="{E1125097-D222-4C36-BAFE-54C833D50E6E}"/>
    <cellStyle name="no dec" xfId="382" xr:uid="{30A09B37-E45E-46AE-ABC5-6A396E018117}"/>
    <cellStyle name="no dec 2" xfId="383" xr:uid="{39FDD846-DF92-4B60-88E9-930945BF48D5}"/>
    <cellStyle name="no dec 3" xfId="384" xr:uid="{63B5F9C6-CCD0-4FB5-85D1-E8010BFEF5B5}"/>
    <cellStyle name="no dec 4" xfId="385" xr:uid="{82ACD31A-5889-4734-921F-BCBB6920833A}"/>
    <cellStyle name="no dec_Summary rev report_Apr'13_joice" xfId="386" xr:uid="{C6DF3A02-8E76-4394-968A-F2E504409F68}"/>
    <cellStyle name="Normal" xfId="0" builtinId="0"/>
    <cellStyle name="Normal - Style1" xfId="387" xr:uid="{389F3686-9CE3-4F41-AD01-49B6D4B39A6A}"/>
    <cellStyle name="Normal - Style5" xfId="388" xr:uid="{234AF61A-FAFA-47FB-A30F-D3C138595407}"/>
    <cellStyle name="Normal 10" xfId="389" xr:uid="{E270A669-5507-4614-8929-7C1EB4B7C3FA}"/>
    <cellStyle name="Normal 10 2" xfId="390" xr:uid="{AEA004E3-1962-4B35-817A-A8954A42B8AF}"/>
    <cellStyle name="Normal 11" xfId="60" xr:uid="{934CD6F2-0358-4090-85B2-BFAC6FCF788D}"/>
    <cellStyle name="Normal 11 2" xfId="392" xr:uid="{FA5FD4FE-B79D-4896-9860-6E73F2373A3D}"/>
    <cellStyle name="Normal 11 3" xfId="391" xr:uid="{79C8BFC9-795E-4CFC-AA00-A8ACAFAA8149}"/>
    <cellStyle name="Normal 11 4" xfId="647" xr:uid="{C19C4C82-D308-4161-82AF-7522ADE72E90}"/>
    <cellStyle name="Normal 11 4 2" xfId="767" xr:uid="{F4F1DB57-E28C-4F24-B7DA-FE7F8AE3DBDC}"/>
    <cellStyle name="Normal 11 5" xfId="728" xr:uid="{42C95254-0BB6-45D5-BDB7-71DDF9E25EC3}"/>
    <cellStyle name="Normal 12" xfId="393" xr:uid="{FE07DBF7-CCAD-4B35-9B97-093A8F9E8F06}"/>
    <cellStyle name="Normal 12 2" xfId="394" xr:uid="{15C7305B-CD08-4DCC-A2BD-9CB1B493287F}"/>
    <cellStyle name="Normal 13" xfId="395" xr:uid="{425334AA-3095-4E96-8526-869071FC7158}"/>
    <cellStyle name="Normal 14" xfId="396" xr:uid="{682B41FA-8DD1-4F52-9EE9-FF732E2D7215}"/>
    <cellStyle name="Normal 14 2" xfId="397" xr:uid="{6C86EA87-5F56-46BE-9C5E-28823AF10D2A}"/>
    <cellStyle name="Normal 15" xfId="398" xr:uid="{2C66D500-0D6C-41DB-AAC4-488BF0CBFA23}"/>
    <cellStyle name="Normal 16" xfId="83" xr:uid="{A8386B20-C72C-45AC-B1C5-07999E7795B8}"/>
    <cellStyle name="Normal 16 2" xfId="400" xr:uid="{9A6F086A-EA46-4B6E-AE0E-73A3E95BA06E}"/>
    <cellStyle name="Normal 16 3" xfId="399" xr:uid="{5C0DC194-CA22-489E-8FBB-BB36FA01B85B}"/>
    <cellStyle name="Normal 16 4" xfId="84" xr:uid="{27EDA049-FE25-4206-B854-9F2DB0059390}"/>
    <cellStyle name="Normal 17" xfId="401" xr:uid="{85B25DFA-BB96-4385-A23A-6F611312A39F}"/>
    <cellStyle name="Normal 18" xfId="402" xr:uid="{7A8A3A65-A361-4097-A52B-00109352A6B3}"/>
    <cellStyle name="Normal 19" xfId="403" xr:uid="{CB02AFA8-733B-4196-BE90-04DD16357123}"/>
    <cellStyle name="Normal 19 2" xfId="404" xr:uid="{8E65C32A-F109-4B7D-8C16-F9C51175B84E}"/>
    <cellStyle name="Normal 2" xfId="61" xr:uid="{DEB5A6BB-7A7D-499F-986B-DCF90E2705C0}"/>
    <cellStyle name="Normal 2 10" xfId="621" xr:uid="{A59F7FA3-4D85-4FC2-9EA3-BDA8973F8DD5}"/>
    <cellStyle name="Normal 2 2" xfId="106" xr:uid="{A6127F96-4987-411D-A089-6A7862D56B61}"/>
    <cellStyle name="Normal 2 2 2" xfId="406" xr:uid="{45595258-9474-4251-81ED-740EBA4D3487}"/>
    <cellStyle name="Normal 2 2 3" xfId="407" xr:uid="{1167C06F-FD86-4391-A585-57E7C1071A41}"/>
    <cellStyle name="Normal 2 2 4" xfId="405" xr:uid="{734B99E8-E239-4A4C-8EAE-3A7EB4F3470B}"/>
    <cellStyle name="Normal 2 2 5" xfId="665" xr:uid="{F16C3CB9-2410-480F-BA96-1B632797145B}"/>
    <cellStyle name="Normal 2 2 5 2" xfId="785" xr:uid="{37197F4B-6D64-4A93-97AE-58C2472A2470}"/>
    <cellStyle name="Normal 2 2 6" xfId="746" xr:uid="{E0937BB0-96AE-4B9E-92F7-A95E5B884834}"/>
    <cellStyle name="Normal 2 3" xfId="109" xr:uid="{F0145C59-A0FC-4695-8FCC-2BD4AF962961}"/>
    <cellStyle name="Normal 2 3 2" xfId="113" xr:uid="{68E8370D-94F6-434C-B213-7BF225F7A32F}"/>
    <cellStyle name="Normal 2 4" xfId="408" xr:uid="{4791F68B-30B3-402F-921F-9B905AF9662E}"/>
    <cellStyle name="Normal 2 4 2" xfId="409" xr:uid="{D763F66A-4BB5-412B-8622-E7F5647E11D0}"/>
    <cellStyle name="Normal 2 5" xfId="410" xr:uid="{1E696C92-009B-407D-A196-7CFE4788587B}"/>
    <cellStyle name="Normal 2 6" xfId="411" xr:uid="{F8854C94-CE15-4EDF-9723-7ED3C1F9566F}"/>
    <cellStyle name="Normal 2 7" xfId="412" xr:uid="{B155BFBD-F636-4942-9568-5B16846D9F3F}"/>
    <cellStyle name="Normal 2 8" xfId="413" xr:uid="{D7B6AFF6-4310-4D36-AAD5-9B21181D9AFF}"/>
    <cellStyle name="Normal 2 9" xfId="99" xr:uid="{0FEB9086-FE53-402B-A9D0-2F3E6A498F01}"/>
    <cellStyle name="Normal 2_2100" xfId="414" xr:uid="{93BFC04E-D2A4-4E1C-A9E1-3B5B9AB879E5}"/>
    <cellStyle name="Normal 20" xfId="415" xr:uid="{80D29E14-3599-4F00-83C1-C9436F30B9DB}"/>
    <cellStyle name="Normal 20 2" xfId="416" xr:uid="{0D6627B0-E6AD-4CEB-A8D3-D9CE7A872A16}"/>
    <cellStyle name="Normal 20 3" xfId="417" xr:uid="{23C8478A-3FA0-4112-BE40-0D50F91071C7}"/>
    <cellStyle name="Normal 21" xfId="418" xr:uid="{C99E0EF8-419F-4AFD-AFA2-3DD7C099880C}"/>
    <cellStyle name="Normal 21 2" xfId="419" xr:uid="{F242D922-89FB-4506-A96B-A9A009378E10}"/>
    <cellStyle name="Normal 22" xfId="420" xr:uid="{6939CF5C-7C20-42F8-ABE8-289C61903EA8}"/>
    <cellStyle name="Normal 22 2" xfId="421" xr:uid="{ECA8DDA0-1785-42DC-99E6-75D30A74013C}"/>
    <cellStyle name="Normal 23" xfId="422" xr:uid="{A8E06EFD-F52D-4872-B4E4-191D62EB4886}"/>
    <cellStyle name="Normal 24" xfId="423" xr:uid="{78B8EB7E-BB2D-4651-A9D4-D7E2D6A9FF74}"/>
    <cellStyle name="Normal 25" xfId="424" xr:uid="{9E144ECA-6C7D-4305-8027-4E79ACB6657E}"/>
    <cellStyle name="Normal 26" xfId="425" xr:uid="{72595F6E-12E5-44C9-A49B-5C54AECD5085}"/>
    <cellStyle name="Normal 26 2" xfId="426" xr:uid="{075F602D-E9B3-4EB6-B4A9-4C9895636F2D}"/>
    <cellStyle name="Normal 27" xfId="427" xr:uid="{D72DC1D0-1867-4254-B8A9-AA9038CBB7F0}"/>
    <cellStyle name="Normal 28" xfId="97" xr:uid="{9156C7C2-2690-493F-89CA-DBD3ADD96021}"/>
    <cellStyle name="Normal 29" xfId="618" xr:uid="{B6B8A002-159C-4D76-8171-01A4EC0B9315}"/>
    <cellStyle name="Normal 3" xfId="4" xr:uid="{00000000-0005-0000-0000-000005000000}"/>
    <cellStyle name="Normal 3 10" xfId="615" xr:uid="{9A5D3D88-523B-4F93-AB42-F2187EE78EE3}"/>
    <cellStyle name="Normal 3 11" xfId="56" xr:uid="{CF8040F5-27A7-492D-A0E7-54EA1627B2A5}"/>
    <cellStyle name="Normal 3 2" xfId="66" xr:uid="{EA450186-E81B-492D-965C-0D4B51D29443}"/>
    <cellStyle name="Normal 3 2 2" xfId="429" xr:uid="{437CE8B1-1EE2-4AFA-843A-27AE8FCBB73C}"/>
    <cellStyle name="Normal 3 2 2 2" xfId="430" xr:uid="{169E4DDF-849B-4FA8-80E7-F30015D48CE4}"/>
    <cellStyle name="Normal 3 2 3" xfId="431" xr:uid="{D7107E0F-3014-4FB0-860C-FCFA59A9F528}"/>
    <cellStyle name="Normal 3 2 4" xfId="428" xr:uid="{CC010762-3753-4A20-B07C-621DDB1FE797}"/>
    <cellStyle name="Normal 3 2_Summary rev report_Apr'13_joice" xfId="432" xr:uid="{62C9F03B-3D93-4952-A087-8013171A5DFA}"/>
    <cellStyle name="Normal 3 3" xfId="433" xr:uid="{13FEFD82-B9E5-4116-B1D0-6E7996E484F7}"/>
    <cellStyle name="Normal 3 3 2" xfId="434" xr:uid="{BDA88CCD-FCCC-4330-A1AD-6885F43F168D}"/>
    <cellStyle name="Normal 3 31" xfId="629" xr:uid="{ACEE311C-C28A-47C7-9386-B2412AFFC300}"/>
    <cellStyle name="Normal 3 4" xfId="435" xr:uid="{D90BFAE5-F960-4E56-9948-55111518A3B1}"/>
    <cellStyle name="Normal 3 5" xfId="436" xr:uid="{1B003BB6-E79F-4C9A-94C8-244C10A23694}"/>
    <cellStyle name="Normal 3 6" xfId="437" xr:uid="{162730F6-5FE1-49F9-ADB9-5249D43E46EB}"/>
    <cellStyle name="Normal 3 7" xfId="114" xr:uid="{257C9411-04FE-4C84-A99C-02E727EC568C}"/>
    <cellStyle name="Normal 3 8" xfId="100" xr:uid="{0DF79B01-5014-424B-8597-56F339127636}"/>
    <cellStyle name="Normal 3 9" xfId="610" xr:uid="{D6125ECE-CF3A-44D2-8E25-E343315E7A0E}"/>
    <cellStyle name="Normal 3_Adj_May'13_Transfer_10 06 13" xfId="438" xr:uid="{C3206C5E-7811-43B4-8233-31B6C49A9E23}"/>
    <cellStyle name="Normal 30" xfId="620" xr:uid="{836A9661-3818-455D-844E-6E60324AAAD8}"/>
    <cellStyle name="Normal 31" xfId="625" xr:uid="{05E52225-2926-45EB-81A4-7A5815911A1E}"/>
    <cellStyle name="Normal 32" xfId="626" xr:uid="{3978DB2F-1349-4202-B016-2CA6A2B6C611}"/>
    <cellStyle name="Normal 33" xfId="627" xr:uid="{D0E9F5BC-49EA-49EA-8BE3-0E514211AE0C}"/>
    <cellStyle name="Normal 34" xfId="628" xr:uid="{A354D8EE-E9C2-439B-B28B-C90001AEAF41}"/>
    <cellStyle name="Normal 35" xfId="42" xr:uid="{38C08B65-B548-4632-BD49-2F9E8DCB134A}"/>
    <cellStyle name="Normal 36" xfId="47" xr:uid="{4AC2DE17-46AB-44DA-AA17-012B73A9DD12}"/>
    <cellStyle name="Normal 37" xfId="712" xr:uid="{C0E2411F-2D0E-44B1-9306-3CF09165E76C}"/>
    <cellStyle name="Normal 38" xfId="752" xr:uid="{EC6667DA-CABD-4175-BCBC-71D113963854}"/>
    <cellStyle name="Normal 4" xfId="8" xr:uid="{00000000-0005-0000-0000-000006000000}"/>
    <cellStyle name="Normal 4 2" xfId="69" xr:uid="{FD7E6738-75A7-4333-84AA-DFC4C6FADD7F}"/>
    <cellStyle name="Normal 4 2 2" xfId="440" xr:uid="{CBDD7E1B-3CB9-40F8-8946-FBA85CDDFDB1}"/>
    <cellStyle name="Normal 4 2 3" xfId="439" xr:uid="{CF456A6D-1219-4D20-AD80-15185A420B89}"/>
    <cellStyle name="Normal 4 2 4" xfId="652" xr:uid="{AC5E00C6-8AEA-4B92-8D92-B5CB075717D9}"/>
    <cellStyle name="Normal 4 2 4 2" xfId="772" xr:uid="{3A14B0EE-5437-434C-B0E1-E4839D90AE6A}"/>
    <cellStyle name="Normal 4 2 5" xfId="733" xr:uid="{12F4E38A-FBF8-4FB2-8AEF-EF59B117EDED}"/>
    <cellStyle name="Normal 4 3" xfId="441" xr:uid="{59A43749-AEC3-4E2F-B2A2-3BE7E54248A8}"/>
    <cellStyle name="Normal 4 4" xfId="442" xr:uid="{1BB70AC9-1C42-4652-A6C6-EFF08AC5109F}"/>
    <cellStyle name="Normal 4 5" xfId="443" xr:uid="{BB3CAB66-9E13-4276-9044-13AA4E54C07A}"/>
    <cellStyle name="Normal 4 6" xfId="115" xr:uid="{BC8A5F51-67E1-4B7F-A8CC-E0E18432212C}"/>
    <cellStyle name="Normal 4 7" xfId="102" xr:uid="{ECFD7AD9-F636-421A-9D5E-EA9A7269FAD0}"/>
    <cellStyle name="Normal 4 8" xfId="54" xr:uid="{F49565BA-E756-497E-9D1C-8C3A06F0C91A}"/>
    <cellStyle name="Normal 4 8 2" xfId="765" xr:uid="{E81253C8-A84C-4A08-AC06-A8A89D3DDFAB}"/>
    <cellStyle name="Normal 4 9" xfId="726" xr:uid="{AECC03FF-DB2D-4512-8EE8-6B5402FE182E}"/>
    <cellStyle name="Normal 4_Summary rev report_Apr'13_joice" xfId="444" xr:uid="{E2D9DF17-7A3D-4489-B158-65505D6DF0C5}"/>
    <cellStyle name="Normal 5" xfId="64" xr:uid="{F5B55142-5E6A-4460-9B56-6F7D237B2401}"/>
    <cellStyle name="Normal 5 2" xfId="445" xr:uid="{C83B2AC0-A870-4718-A250-549E69A2583E}"/>
    <cellStyle name="Normal 5 3" xfId="446" xr:uid="{CF5D6738-1E5B-43F3-A7B9-6DD474A9284A}"/>
    <cellStyle name="Normal 5 4" xfId="447" xr:uid="{458D80A9-3753-442B-8C5A-725C1E4E1E45}"/>
    <cellStyle name="Normal 5 5" xfId="448" xr:uid="{5EC61B0B-0EE9-4B43-AB1F-948160BEBA94}"/>
    <cellStyle name="Normal 5 6" xfId="119" xr:uid="{0F3F23A1-8EAE-4960-AF6E-DEB21D20D5DA}"/>
    <cellStyle name="Normal 5 6 2" xfId="667" xr:uid="{A87436ED-768C-4FFE-AE79-2E0CF6A8AE81}"/>
    <cellStyle name="Normal 5 6 2 2" xfId="787" xr:uid="{9436AA3D-89C1-48EB-8168-D4ED171BF80F}"/>
    <cellStyle name="Normal 5 6 3" xfId="748" xr:uid="{9793150F-9EC5-469B-9CE5-CC30AA67718F}"/>
    <cellStyle name="Normal 5 7" xfId="649" xr:uid="{2C1B9E51-6FE6-4DE3-95CE-148E9173C2D9}"/>
    <cellStyle name="Normal 5 7 2" xfId="769" xr:uid="{6E4F2C2C-8E4F-40D1-A61B-FF90D48F6B1E}"/>
    <cellStyle name="Normal 5 8" xfId="730" xr:uid="{B4478062-F717-4C38-ACCA-AE496837D941}"/>
    <cellStyle name="Normal 504" xfId="89" xr:uid="{E869547E-4524-4888-AB01-E06906C3B20B}"/>
    <cellStyle name="Normal 504 2" xfId="658" xr:uid="{D5E1EB14-AE10-4AF5-B382-9334315FFB24}"/>
    <cellStyle name="Normal 504 2 2" xfId="778" xr:uid="{5298952F-CD86-4076-87D1-B10F9BBF1FF3}"/>
    <cellStyle name="Normal 504 3" xfId="739" xr:uid="{ED9AA9F9-60DF-4C75-B972-ED626CA532E8}"/>
    <cellStyle name="Normal 505" xfId="92" xr:uid="{65B09656-E70B-4141-8A32-AC0B5EDC9D7E}"/>
    <cellStyle name="Normal 505 2" xfId="661" xr:uid="{5329B3F2-F0E5-4C76-8EB3-D414B901DBAE}"/>
    <cellStyle name="Normal 505 2 2" xfId="781" xr:uid="{C7D16FA1-FB53-4ED9-917E-2319177B0CB6}"/>
    <cellStyle name="Normal 505 3" xfId="742" xr:uid="{F2C28669-C7E8-45BE-B759-3403F337ADA2}"/>
    <cellStyle name="Normal 6" xfId="74" xr:uid="{2E7A2094-B9B7-40A8-ADEC-0DE534F86FA6}"/>
    <cellStyle name="Normal 6 2" xfId="449" xr:uid="{9418E2E0-59FA-454F-8015-D7C6ECD6EB65}"/>
    <cellStyle name="Normal 6 3" xfId="450" xr:uid="{264D84D5-1B9C-4D93-974B-815990C9BBDF}"/>
    <cellStyle name="Normal 6 4" xfId="116" xr:uid="{5CC6510D-48C6-4873-AAEB-E7A59A8C9BBB}"/>
    <cellStyle name="Normal 6 5" xfId="655" xr:uid="{33AAC1D9-38F0-45FC-8968-A003F655E22D}"/>
    <cellStyle name="Normal 6 5 2" xfId="775" xr:uid="{E5713D5A-5A4D-4408-8F4A-77BB484800DB}"/>
    <cellStyle name="Normal 6 6" xfId="736" xr:uid="{4FB5FDAB-CED3-4011-8822-DA3EF1FA593B}"/>
    <cellStyle name="Normal 69" xfId="5" xr:uid="{00000000-0005-0000-0000-000007000000}"/>
    <cellStyle name="Normal 7" xfId="88" xr:uid="{A6EDEE4F-5450-4EE1-B878-75FA16CFCEDA}"/>
    <cellStyle name="Normal 7 2" xfId="452" xr:uid="{974A2E1E-A4C1-42FD-AE71-7378E4E8E951}"/>
    <cellStyle name="Normal 7 2 2" xfId="453" xr:uid="{9F4B1A49-3CD0-4CE7-A36E-1CE853E163F4}"/>
    <cellStyle name="Normal 7 3" xfId="454" xr:uid="{0FDA746A-A430-428B-89C9-338A20ED605C}"/>
    <cellStyle name="Normal 7 4" xfId="455" xr:uid="{D7EA3F47-8D4F-449B-9637-334E164C5FD9}"/>
    <cellStyle name="Normal 7 5" xfId="456" xr:uid="{20D65532-4A2F-4693-A080-BF237A43611D}"/>
    <cellStyle name="Normal 7 6" xfId="457" xr:uid="{19D1DABE-133C-4036-B4D3-A25B343C263C}"/>
    <cellStyle name="Normal 7 7" xfId="451" xr:uid="{BB89F5D3-6F95-4472-B8A3-E96206CEB420}"/>
    <cellStyle name="Normal 703" xfId="91" xr:uid="{45C1F57A-7D3B-454A-8222-0E6301F36189}"/>
    <cellStyle name="Normal 703 2" xfId="660" xr:uid="{5E145055-0F89-4BE9-81F3-034C0F1F3FB1}"/>
    <cellStyle name="Normal 703 2 2" xfId="780" xr:uid="{B456F05C-E4A4-4B87-B7D4-340A6AC3E33D}"/>
    <cellStyle name="Normal 703 3" xfId="741" xr:uid="{0D8E383C-D237-4257-9B22-3B1C048FDE89}"/>
    <cellStyle name="Normal 715" xfId="93" xr:uid="{294EBB63-5F8A-48DB-BE1B-D984CA74D776}"/>
    <cellStyle name="Normal 715 2" xfId="662" xr:uid="{07242026-4E89-4899-84BC-2FA6CD6A6DF3}"/>
    <cellStyle name="Normal 715 2 2" xfId="782" xr:uid="{8CDA7CF8-0A2C-4934-9DB3-D19B6F920CAA}"/>
    <cellStyle name="Normal 715 3" xfId="743" xr:uid="{88B7CE3C-CADD-43E4-BB85-8C73F423143D}"/>
    <cellStyle name="Normal 8" xfId="458" xr:uid="{36448CD2-D32C-4405-9391-0816609E8D88}"/>
    <cellStyle name="Normal 8 2" xfId="459" xr:uid="{EE5F4DB2-8DF3-46FD-A673-4FD8D7E08CE7}"/>
    <cellStyle name="Normal 8 3" xfId="460" xr:uid="{9F9922CD-B906-4BE7-BED0-6C2269B0C399}"/>
    <cellStyle name="Normal 87" xfId="73" xr:uid="{BF39DACE-7844-446A-B82D-8A244AABC54A}"/>
    <cellStyle name="Normal 9" xfId="461" xr:uid="{A4502F73-1BCF-4A8B-9562-5E8608D7BEBD}"/>
    <cellStyle name="Normal 9 2" xfId="462" xr:uid="{3697065D-C72F-40F8-B22A-B57F0E4E852E}"/>
    <cellStyle name="Normal 9 3" xfId="463" xr:uid="{0F3E5F91-3F2A-48C4-ACCD-B5DB53845FF0}"/>
    <cellStyle name="Normal_pre356a081b-09t-1 Rev 2" xfId="6" xr:uid="{00000000-0005-0000-0000-000008000000}"/>
    <cellStyle name="Normale_9639A02C" xfId="464" xr:uid="{B5D2A1AC-00B7-41F3-A92E-76E77C740B92}"/>
    <cellStyle name="Note 2" xfId="62" xr:uid="{18D1EB83-2C7B-4869-B903-FA0A07820E0B}"/>
    <cellStyle name="Note 2 2" xfId="466" xr:uid="{F1024CF2-9CE5-49D8-A064-B4E5A10A021D}"/>
    <cellStyle name="Note 2 2 2" xfId="672" xr:uid="{DE59753D-1310-4FBA-942C-79D836CE4B55}"/>
    <cellStyle name="Note 2 2 2 2" xfId="792" xr:uid="{24404A33-865B-4FA6-98B4-A56AE301F284}"/>
    <cellStyle name="Note 2 2 2 3" xfId="836" xr:uid="{9183F8E4-E042-48EB-999B-44382A36EB57}"/>
    <cellStyle name="Note 2 3" xfId="467" xr:uid="{8B980787-3A88-4155-8ECF-59EA2C70C1A8}"/>
    <cellStyle name="Note 2 3 2" xfId="673" xr:uid="{7715CCF0-C50A-43E4-B312-4FB926255A8C}"/>
    <cellStyle name="Note 2 3 2 2" xfId="793" xr:uid="{053327A4-C2F4-455C-B6CD-16790F2A8F35}"/>
    <cellStyle name="Note 2 3 2 3" xfId="837" xr:uid="{4396C7B5-406C-4151-B49D-DF9BCCC40DA5}"/>
    <cellStyle name="Note 2 4" xfId="468" xr:uid="{741DB3C5-2A3D-4E8D-9B5E-CF910CAD870B}"/>
    <cellStyle name="Note 2 4 2" xfId="674" xr:uid="{0D792A2E-CB68-4664-99EB-E3067D8625C0}"/>
    <cellStyle name="Note 2 4 2 2" xfId="794" xr:uid="{B89131F0-1194-4939-B181-DE513C40180B}"/>
    <cellStyle name="Note 2 4 2 3" xfId="838" xr:uid="{24BE0F55-6604-43BF-A71B-E5E8CA78BF89}"/>
    <cellStyle name="Note 2 5" xfId="469" xr:uid="{900696ED-7681-43B2-8A68-81B7D24CF385}"/>
    <cellStyle name="Note 2 5 2" xfId="675" xr:uid="{EF94707C-2A87-4D21-A4FA-4DA82DBBFAC3}"/>
    <cellStyle name="Note 2 5 2 2" xfId="795" xr:uid="{EEA34417-20D1-4618-BAF6-E367912C1C50}"/>
    <cellStyle name="Note 2 5 2 3" xfId="839" xr:uid="{6A71E4B9-85F8-4343-A9B6-F63C74E27FD2}"/>
    <cellStyle name="Note 2 6" xfId="470" xr:uid="{5901F518-9587-43DF-A613-68ECD1207796}"/>
    <cellStyle name="Note 2 6 2" xfId="676" xr:uid="{F46DA719-A754-4BBF-B73F-995E7D1242F0}"/>
    <cellStyle name="Note 2 6 2 2" xfId="796" xr:uid="{18538E0D-3F24-46F1-8C56-837C32F51DE4}"/>
    <cellStyle name="Note 2 6 2 3" xfId="840" xr:uid="{9148526A-D8DD-4A16-B47C-AA7753F17006}"/>
    <cellStyle name="Note 2 7" xfId="465" xr:uid="{45F293D5-996C-4F75-A864-F75291AB8431}"/>
    <cellStyle name="Note 2 7 2" xfId="671" xr:uid="{CD4C0E71-36FF-41AA-9FF3-FF3614DB2E61}"/>
    <cellStyle name="Note 2 7 2 2" xfId="791" xr:uid="{8F39DA64-EC0F-4DC2-996B-1F909E698896}"/>
    <cellStyle name="Note 2 7 2 3" xfId="835" xr:uid="{0A666E22-7041-424C-ACCF-86EA0FF2A4CD}"/>
    <cellStyle name="Note 2 8" xfId="648" xr:uid="{899A7C2C-6B7D-435A-876C-CB6371B4B661}"/>
    <cellStyle name="Note 2 8 2" xfId="768" xr:uid="{A937504B-542E-4CD7-A7DF-321AD088C2C9}"/>
    <cellStyle name="Note 2 9" xfId="729" xr:uid="{7AC0FCD4-822F-4FF7-8298-7E72DF68A958}"/>
    <cellStyle name="Note 3 2" xfId="471" xr:uid="{5AF09A28-1527-4D05-9C62-EF932220031B}"/>
    <cellStyle name="Note 3 2 2" xfId="677" xr:uid="{BC4F6BC4-E155-4641-B189-D3D50C8A0C18}"/>
    <cellStyle name="Note 3 2 2 2" xfId="797" xr:uid="{D7D61705-AED3-4514-A462-2E4D0A7E0A88}"/>
    <cellStyle name="Note 3 2 2 3" xfId="841" xr:uid="{A150919C-C932-45D2-A5D7-C597769DBFEC}"/>
    <cellStyle name="Note 3 3" xfId="472" xr:uid="{FF5C51E2-DE3E-48F7-98D9-3EC1B6C29F0F}"/>
    <cellStyle name="Note 3 3 2" xfId="678" xr:uid="{69CD2B65-EF2E-4BB8-8523-BDEB9F3E454F}"/>
    <cellStyle name="Note 3 3 2 2" xfId="798" xr:uid="{F3A600C1-E855-454D-BB96-F9FA44033DD5}"/>
    <cellStyle name="Note 3 3 2 3" xfId="842" xr:uid="{DE8730EE-1D05-4178-91F3-64FEF8B8B3DB}"/>
    <cellStyle name="Note 3 4" xfId="473" xr:uid="{519EB3C7-4A6C-443D-A517-E60CC60C092E}"/>
    <cellStyle name="Note 3 4 2" xfId="679" xr:uid="{8F635923-E54F-4762-9C10-9E6821507668}"/>
    <cellStyle name="Note 3 4 2 2" xfId="799" xr:uid="{DD1A73D2-4BDA-499C-BE08-C47BE7696BD0}"/>
    <cellStyle name="Note 3 4 2 3" xfId="843" xr:uid="{A8AE3966-54EF-4090-A85B-87D5A5CB2DA7}"/>
    <cellStyle name="Note 3 5" xfId="474" xr:uid="{2A6D811D-5D97-4038-B228-BE9C87DC7432}"/>
    <cellStyle name="Note 3 5 2" xfId="680" xr:uid="{9A4D7849-0ACF-4481-AD21-0FAA549D4C7B}"/>
    <cellStyle name="Note 3 5 2 2" xfId="800" xr:uid="{9C54332E-7961-4A42-9A17-8E77D0E651A0}"/>
    <cellStyle name="Note 3 5 2 3" xfId="844" xr:uid="{8A52114A-6EAE-45B1-8E31-AD965A3B0ADA}"/>
    <cellStyle name="Note 3 6" xfId="475" xr:uid="{BCD07673-A1F1-45F4-8506-98794BE7A6E9}"/>
    <cellStyle name="Note 3 6 2" xfId="681" xr:uid="{64A5425F-B915-4739-9909-B99A2674A785}"/>
    <cellStyle name="Note 3 6 2 2" xfId="801" xr:uid="{D4268B86-454C-4AB7-88F7-74B02851DEE9}"/>
    <cellStyle name="Note 3 6 2 3" xfId="845" xr:uid="{B22D26D2-F901-412A-9A6D-716C2D0B3A68}"/>
    <cellStyle name="Note 4 2" xfId="476" xr:uid="{99C22380-5F86-4912-B2D0-4B0A4F8E9C20}"/>
    <cellStyle name="Note 4 2 2" xfId="682" xr:uid="{52C7E7F2-258F-4BA3-BD25-0B91C13A5773}"/>
    <cellStyle name="Note 4 2 2 2" xfId="802" xr:uid="{CA1E25AA-AC04-427B-8A0E-164BF6E42622}"/>
    <cellStyle name="Note 4 2 2 3" xfId="846" xr:uid="{F46ADDD2-175B-4DE3-B9DD-5DDC8DE5A3E2}"/>
    <cellStyle name="Note 4 3" xfId="477" xr:uid="{BE81A713-F730-4BA0-A266-94C50454B2CB}"/>
    <cellStyle name="Note 4 3 2" xfId="683" xr:uid="{B05C35D0-18F8-4E1A-AB64-42590B02D229}"/>
    <cellStyle name="Note 4 3 2 2" xfId="803" xr:uid="{7E83FAE8-CF96-4138-93E6-30726F6F0791}"/>
    <cellStyle name="Note 4 3 2 3" xfId="847" xr:uid="{BCCEAF76-F93C-450E-B6B5-5EB8928EA8C0}"/>
    <cellStyle name="Note 4 4" xfId="478" xr:uid="{B9AA378D-E2FD-4906-A37D-8E687495D4CA}"/>
    <cellStyle name="Note 4 4 2" xfId="684" xr:uid="{19817658-E7E0-4018-A3EF-A548B63F368A}"/>
    <cellStyle name="Note 4 4 2 2" xfId="804" xr:uid="{866D78DC-AEEB-48C4-B658-24FB2BC7659C}"/>
    <cellStyle name="Note 4 4 2 3" xfId="848" xr:uid="{031BD7D4-31A2-412E-8181-C003DC6D4BF6}"/>
    <cellStyle name="Note 4 5" xfId="479" xr:uid="{B7DFF68E-B603-4745-847A-AF411B7A002C}"/>
    <cellStyle name="Note 4 5 2" xfId="685" xr:uid="{6847B780-89B9-4099-90A6-1CCFB4F6BEA0}"/>
    <cellStyle name="Note 4 5 2 2" xfId="805" xr:uid="{4B44991C-4E76-437A-9DA4-9CF3F2849C41}"/>
    <cellStyle name="Note 4 5 2 3" xfId="849" xr:uid="{E60A8EBC-7EEB-4D11-8C59-2728F601EB1B}"/>
    <cellStyle name="Note 4 6" xfId="480" xr:uid="{D83FFACA-4459-4CFB-B8C0-5383586C8BDE}"/>
    <cellStyle name="Note 4 6 2" xfId="686" xr:uid="{9D63A208-A1B3-4E58-836E-258729B424A7}"/>
    <cellStyle name="Note 4 6 2 2" xfId="806" xr:uid="{0E84F686-105C-47F9-80B9-B587238AF138}"/>
    <cellStyle name="Note 4 6 2 3" xfId="850" xr:uid="{3E6EB666-3564-42C9-A4F1-CAD42E565879}"/>
    <cellStyle name="Output" xfId="17" builtinId="21" customBuiltin="1"/>
    <cellStyle name="Output 2" xfId="481" xr:uid="{C32D0340-83BE-4C74-9ADD-3DE28686093A}"/>
    <cellStyle name="Output 2 2" xfId="687" xr:uid="{596598AA-3A0C-48A6-A772-69DA93D721AA}"/>
    <cellStyle name="Output 2 2 2" xfId="807" xr:uid="{1D95A23F-2C53-46FF-A0C9-5D72F2797EF0}"/>
    <cellStyle name="Output 2 2 3" xfId="851" xr:uid="{DA90CCB9-6824-445D-BAFE-6F601461D69C}"/>
    <cellStyle name="Percent" xfId="7" builtinId="5"/>
    <cellStyle name="Percent (0)" xfId="482" xr:uid="{5B696E7A-A216-4C18-9D25-1E51FF252A94}"/>
    <cellStyle name="Percent [0]" xfId="483" xr:uid="{7FE879B6-4925-46BD-9E28-007B524DD558}"/>
    <cellStyle name="Percent [00]" xfId="484" xr:uid="{1BA114B2-F36E-4555-899E-276D758F4391}"/>
    <cellStyle name="Percent [2]" xfId="485" xr:uid="{2385E9AF-2CAE-48B4-B18C-08E8895234DD}"/>
    <cellStyle name="Percent [2] 2" xfId="486" xr:uid="{30C87AD6-4411-44F4-B3AC-F91BF4B483B0}"/>
    <cellStyle name="Percent [2] 3" xfId="487" xr:uid="{FE4FFD69-ECCC-45FA-83FD-D2E61AA129C9}"/>
    <cellStyle name="Percent [2] 4" xfId="488" xr:uid="{06DDA0E1-18AB-435F-AF54-82F11616A089}"/>
    <cellStyle name="Percent 10" xfId="489" xr:uid="{10FA8187-47B6-4A06-8511-B31DED6780ED}"/>
    <cellStyle name="Percent 10 2" xfId="490" xr:uid="{B1577065-5A99-4042-817A-EA59F177060E}"/>
    <cellStyle name="Percent 11" xfId="491" xr:uid="{7030D029-7F13-4AA9-9A1D-54FBA3B8A4C5}"/>
    <cellStyle name="Percent 12" xfId="492" xr:uid="{1ABB8084-4E2C-4D2E-B8C8-E7E2AD707F6E}"/>
    <cellStyle name="Percent 13" xfId="493" xr:uid="{609FE163-4F11-4D31-8829-A21BEC83DEB7}"/>
    <cellStyle name="Percent 14" xfId="494" xr:uid="{4AF95248-6403-4A7A-BDFC-2570C478448F}"/>
    <cellStyle name="Percent 15" xfId="495" xr:uid="{C8596263-23E4-4392-89BB-BCC522C737DB}"/>
    <cellStyle name="Percent 16" xfId="496" xr:uid="{5CFA2618-313A-45F7-98C7-C061EAFFAAA7}"/>
    <cellStyle name="Percent 17" xfId="497" xr:uid="{ADD78335-7D39-4915-9187-9103603B9963}"/>
    <cellStyle name="Percent 18" xfId="498" xr:uid="{36A77E22-3FE9-4516-A5ED-E4DE2E659DC0}"/>
    <cellStyle name="Percent 19" xfId="499" xr:uid="{F45D2DCB-6DB8-4305-BDDC-96B9798F05F0}"/>
    <cellStyle name="Percent 2" xfId="63" xr:uid="{65E198F9-1E7C-4D2B-A1BF-75A1A0D9220A}"/>
    <cellStyle name="Percent 2 10" xfId="103" xr:uid="{6F3A0845-62FF-48AC-AC15-4DF58F28813E}"/>
    <cellStyle name="Percent 2 11" xfId="623" xr:uid="{904F0B25-0FF8-480B-A755-6DF076C4F585}"/>
    <cellStyle name="Percent 2 2" xfId="71" xr:uid="{1128FB0D-81AF-4A20-951F-60F5095588EC}"/>
    <cellStyle name="Percent 2 2 2" xfId="501" xr:uid="{8BF988C4-C69D-44E3-9384-DF5004214685}"/>
    <cellStyle name="Percent 2 2 2 2" xfId="502" xr:uid="{8A59D8CA-29BC-4E46-AEA6-4931F82D63F0}"/>
    <cellStyle name="Percent 2 2 3" xfId="503" xr:uid="{FAE9C93F-0BCF-4F69-8918-BF0417912263}"/>
    <cellStyle name="Percent 2 2 4" xfId="500" xr:uid="{EAF3D01C-763F-40F5-A59A-8EB563AFBB29}"/>
    <cellStyle name="Percent 2 2 5" xfId="654" xr:uid="{B575A453-EAFE-4E6E-85CE-3F88209B3FC8}"/>
    <cellStyle name="Percent 2 2 5 2" xfId="774" xr:uid="{6ADED797-1DD3-45F2-8BB9-0A3E88138B26}"/>
    <cellStyle name="Percent 2 2 6" xfId="735" xr:uid="{01B90F52-F777-4245-A606-61C0FA0F8F27}"/>
    <cellStyle name="Percent 2 3" xfId="504" xr:uid="{01F8ECA5-7F15-4E88-95F8-73970561C81C}"/>
    <cellStyle name="Percent 2 3 2" xfId="505" xr:uid="{B484B234-8C6A-463F-86EC-2E943EC9F70B}"/>
    <cellStyle name="Percent 2 4" xfId="506" xr:uid="{96A56296-D263-47ED-839D-319194E6E82F}"/>
    <cellStyle name="Percent 2 4 2" xfId="507" xr:uid="{A0807BEA-A463-4A81-A300-0B5D6CDD0C1C}"/>
    <cellStyle name="Percent 2 5" xfId="508" xr:uid="{985A9FB9-73EB-4858-9580-A28FEFFA6C27}"/>
    <cellStyle name="Percent 2 6" xfId="509" xr:uid="{59DF5528-8372-410C-A85A-9ED4ED3B3E59}"/>
    <cellStyle name="Percent 2 7" xfId="510" xr:uid="{2F45B6D8-A3DB-4EEB-8703-3784AD99CC22}"/>
    <cellStyle name="Percent 2 8" xfId="511" xr:uid="{0D48B1F2-DEBC-49EB-A5FA-7C4FC0FD1E42}"/>
    <cellStyle name="Percent 2 9" xfId="118" xr:uid="{BD035E14-8D14-4666-A696-89EDAFB78C81}"/>
    <cellStyle name="Percent 20" xfId="512" xr:uid="{ADE92C64-67C1-4F8A-A7B2-CF9FDF55A1DC}"/>
    <cellStyle name="Percent 21" xfId="513" xr:uid="{8B479264-6A05-4740-85D2-24C5BF783A0C}"/>
    <cellStyle name="Percent 22" xfId="514" xr:uid="{6ABDB4BF-5CC3-4ABB-B0AB-E021BE911CDE}"/>
    <cellStyle name="Percent 23" xfId="515" xr:uid="{DAD37D7E-9C41-4B56-B46B-CFBB1965FC88}"/>
    <cellStyle name="Percent 24" xfId="516" xr:uid="{3BFD1AD3-CA83-4608-8FCD-0BC4688B6BD8}"/>
    <cellStyle name="Percent 25" xfId="517" xr:uid="{DD48EE01-A491-4F4B-A5A5-AE7E09B831C4}"/>
    <cellStyle name="Percent 26" xfId="518" xr:uid="{458321DC-893B-4D22-A900-8DD4DE7F9B39}"/>
    <cellStyle name="Percent 27" xfId="519" xr:uid="{BD73A461-A8B6-49AD-A569-6C39A90A9F5C}"/>
    <cellStyle name="Percent 28" xfId="520" xr:uid="{49599922-1B53-4798-AFBA-7929293AB68C}"/>
    <cellStyle name="Percent 29" xfId="521" xr:uid="{3ECEA1D9-A50F-4D79-8CBD-0AB4643C09D6}"/>
    <cellStyle name="Percent 3" xfId="68" xr:uid="{D78C77C5-212C-4421-9AE4-C3341526191D}"/>
    <cellStyle name="Percent 3 2" xfId="522" xr:uid="{CF0AFE55-E5B1-490D-A68B-3C5D2BBF7E49}"/>
    <cellStyle name="Percent 30" xfId="117" xr:uid="{C5ECEE45-0CAE-4E57-A474-1D8184EF8E4F}"/>
    <cellStyle name="Percent 31" xfId="96" xr:uid="{B390ECA8-41EE-4FD5-9303-17400F061B4E}"/>
    <cellStyle name="Percent 32" xfId="616" xr:uid="{235DF7AE-CA43-4006-8111-FB3F692B7E40}"/>
    <cellStyle name="Percent 33" xfId="611" xr:uid="{2EBB4607-FA59-44E4-B66E-BCE5C6A16676}"/>
    <cellStyle name="Percent 34" xfId="624" xr:uid="{10689AB0-7142-40F7-9828-AB7AC80DE011}"/>
    <cellStyle name="Percent 35" xfId="43" xr:uid="{706CB1AB-EC9D-4575-AEB5-F60586ECE1C4}"/>
    <cellStyle name="Percent 36" xfId="45" xr:uid="{BD09E638-5078-4CC9-9B3E-F8D1F598C682}"/>
    <cellStyle name="Percent 37" xfId="713" xr:uid="{4CB88707-7EC8-46A6-BF3B-5C0F286DFCC3}"/>
    <cellStyle name="Percent 38" xfId="751" xr:uid="{0BAC099A-9C8B-43E4-A0C3-1482378D885F}"/>
    <cellStyle name="Percent 4" xfId="67" xr:uid="{F074631E-DCBB-417D-B6D2-0597A63DF280}"/>
    <cellStyle name="Percent 4 2" xfId="524" xr:uid="{160AF954-8F6D-4520-8677-E33C1A610FD3}"/>
    <cellStyle name="Percent 4 3" xfId="523" xr:uid="{B4B0579D-4BAC-412F-9A97-D368F39E255A}"/>
    <cellStyle name="Percent 4 4" xfId="651" xr:uid="{B09DF903-C085-46B4-9E86-AC32AB4172FE}"/>
    <cellStyle name="Percent 4 4 2" xfId="771" xr:uid="{07C26CB6-2A64-43B9-B3D4-1F856F29348E}"/>
    <cellStyle name="Percent 4 5" xfId="732" xr:uid="{BE3F0ECB-2B71-4BC7-9317-AEE86DC23141}"/>
    <cellStyle name="Percent 5" xfId="76" xr:uid="{10C91A0A-E96A-460C-87DE-1F2C81F09F30}"/>
    <cellStyle name="Percent 5 2" xfId="525" xr:uid="{FB9111AF-BE51-4C69-BBF6-AA085C2738B9}"/>
    <cellStyle name="Percent 5 3" xfId="657" xr:uid="{9712C375-5485-424E-94FB-DB2C9AB0E7B1}"/>
    <cellStyle name="Percent 5 3 2" xfId="777" xr:uid="{0B37B858-D215-46C6-9E02-6263B9F4EF05}"/>
    <cellStyle name="Percent 5 4" xfId="738" xr:uid="{060653BF-049B-4562-B1C9-3EFED7AEE4C6}"/>
    <cellStyle name="Percent 6" xfId="85" xr:uid="{E9E1943F-A3A1-45C2-B486-F5C7808DA030}"/>
    <cellStyle name="Percent 6 2" xfId="526" xr:uid="{66F23AAA-FCBD-4AAC-88C5-D3BE569F2F44}"/>
    <cellStyle name="Percent 7" xfId="527" xr:uid="{71050601-04CB-45CE-AE7B-B989A675698B}"/>
    <cellStyle name="Percent 7 2" xfId="528" xr:uid="{11447AD4-5B74-4240-A1A9-C4FF94E72A48}"/>
    <cellStyle name="Percent 8" xfId="529" xr:uid="{EDD3876B-9CC0-421B-8E31-210249C133A4}"/>
    <cellStyle name="Percent 9" xfId="530" xr:uid="{E9871B15-7CCB-429A-A0D4-277023701D4F}"/>
    <cellStyle name="PERCENTAGE" xfId="531" xr:uid="{33CC0588-09A0-46E5-BEAB-311E52CB023C}"/>
    <cellStyle name="Pilkku_BINV" xfId="532" xr:uid="{B9F3AA67-57DA-403C-B7E8-4298261585F0}"/>
    <cellStyle name="PrePop Currency (0)" xfId="533" xr:uid="{140A7192-D539-4E47-88E4-546F0DA74A1A}"/>
    <cellStyle name="PrePop Currency (2)" xfId="534" xr:uid="{C1C43ADA-BAD4-475A-BDE8-BA15541FC44E}"/>
    <cellStyle name="PrePop Units (0)" xfId="535" xr:uid="{5F8A813D-AFFB-4BD5-A4D9-C58DA39CBEB0}"/>
    <cellStyle name="PrePop Units (1)" xfId="536" xr:uid="{DF616585-2B43-4A4E-8C65-B05D6197137F}"/>
    <cellStyle name="PrePop Units (2)" xfId="537" xr:uid="{89CD3ABB-5C11-4FD9-AD87-2B5041B9DC29}"/>
    <cellStyle name="Py?r. luku_BINV" xfId="538" xr:uid="{BA37B415-6E4F-4329-8BC3-387CB5E55CC6}"/>
    <cellStyle name="Py?r. valuutta_BINV" xfId="539" xr:uid="{97CA581F-C5B9-49A5-A761-E87941E9EBC8}"/>
    <cellStyle name="Quantity" xfId="540" xr:uid="{DFFCE430-7241-4864-B9DC-25AD643A8E62}"/>
    <cellStyle name="Quantity 2" xfId="541" xr:uid="{B2F56794-EE91-43F7-A109-DC9EE4589ABA}"/>
    <cellStyle name="Quantity 2 2" xfId="689" xr:uid="{B4C3F031-62C8-49B6-8F86-501489B7804C}"/>
    <cellStyle name="Quantity 2 2 2" xfId="809" xr:uid="{B2DCF4B8-F082-4D80-AF1F-487D1FC87A20}"/>
    <cellStyle name="Quantity 2 2 3" xfId="853" xr:uid="{B3EC466B-01CD-4620-B7E4-65F517B40ECE}"/>
    <cellStyle name="Quantity 3" xfId="542" xr:uid="{076FB5AE-512D-4F52-8EFE-FE9BE30422AD}"/>
    <cellStyle name="Quantity 3 2" xfId="690" xr:uid="{D91E962B-B5CB-4C76-AF3D-B030CB5E2D0C}"/>
    <cellStyle name="Quantity 3 2 2" xfId="810" xr:uid="{84253706-60AA-4851-A0B1-A382366BF7D6}"/>
    <cellStyle name="Quantity 3 2 3" xfId="854" xr:uid="{4505DA56-7E6D-4783-A74B-5012A602B713}"/>
    <cellStyle name="Quantity 4" xfId="543" xr:uid="{062C3A2C-A3D7-4D1E-AFFA-8883A62DFACD}"/>
    <cellStyle name="Quantity 4 2" xfId="691" xr:uid="{D71E0D80-4077-4D3C-9CA6-19C57449DE59}"/>
    <cellStyle name="Quantity 4 2 2" xfId="811" xr:uid="{9E72DB4A-E43E-4047-9306-C15BCB94DD8B}"/>
    <cellStyle name="Quantity 4 2 3" xfId="855" xr:uid="{1DAB389C-7DF6-45AD-81E9-89FE126AC51B}"/>
    <cellStyle name="Quantity 5" xfId="688" xr:uid="{D1B73B88-5F97-4858-BF02-8948A8F46D2F}"/>
    <cellStyle name="Quantity 5 2" xfId="808" xr:uid="{4DC8BD25-8AC6-49B7-96E4-1FDD41C8FDF4}"/>
    <cellStyle name="Quantity 5 3" xfId="852" xr:uid="{B7804B0C-AF72-4E3A-876D-88DE16CB1613}"/>
    <cellStyle name="Quantity_Summary rev report_Apr'13_joice" xfId="544" xr:uid="{0D807B2B-209B-411C-A25A-C1BD7BBF1B48}"/>
    <cellStyle name="Result3" xfId="545" xr:uid="{0C7622DE-7C7F-43FA-A104-A18ADB323E18}"/>
    <cellStyle name="Result3 2" xfId="614" xr:uid="{38D8E11D-D8C7-44A2-91DD-D825646F52FB}"/>
    <cellStyle name="Result3 2 2" xfId="711" xr:uid="{7ED3CE3A-2CA5-4C95-A16F-E81EF2B51D90}"/>
    <cellStyle name="Result3 2 2 2" xfId="831" xr:uid="{C20269C9-72BF-43AC-82D7-8FF88E2819C0}"/>
    <cellStyle name="Result3 2 2 3" xfId="875" xr:uid="{2C9519D6-34A3-4FF7-847E-F467D9148592}"/>
    <cellStyle name="Result3 2 3" xfId="633" xr:uid="{47BC5033-3F24-4B30-B224-8F290821CE80}"/>
    <cellStyle name="Result3 3" xfId="612" xr:uid="{BC623192-A57F-49E9-A81A-188172BB9345}"/>
    <cellStyle name="Result3 3 2" xfId="709" xr:uid="{FB4F1AF9-29CC-4AFF-B3E6-B5188509D17B}"/>
    <cellStyle name="Result3 3 2 2" xfId="829" xr:uid="{277853CB-3BD6-401A-9690-1E441B729C12}"/>
    <cellStyle name="Result3 3 2 3" xfId="873" xr:uid="{EC856842-4DD3-412C-9020-97151B81ACC7}"/>
    <cellStyle name="Result3 3 3" xfId="631" xr:uid="{588D3EB8-344B-4610-8C12-86D6DB14D4BA}"/>
    <cellStyle name="Result3 4" xfId="613" xr:uid="{0E8E1B41-8FC9-4BDC-8BF4-40DE7F350D83}"/>
    <cellStyle name="Result3 4 2" xfId="710" xr:uid="{CB1E8E2D-0F4D-42C4-BC4C-644466DC4821}"/>
    <cellStyle name="Result3 4 2 2" xfId="830" xr:uid="{C16484D7-F9B3-4039-9B6E-BBE4FEC161E1}"/>
    <cellStyle name="Result3 4 2 3" xfId="874" xr:uid="{598A0910-F876-4499-8BCB-8114C867866C}"/>
    <cellStyle name="Result3 4 3" xfId="632" xr:uid="{191DD3A5-1C56-4DF7-8E67-DD6D5935ED28}"/>
    <cellStyle name="Result3 5" xfId="692" xr:uid="{5ECA5BE1-B3F3-468C-9F82-4ECB88846F8B}"/>
    <cellStyle name="Result3 5 2" xfId="812" xr:uid="{32EC9B15-A5BF-458C-BB08-4B9115CD0F76}"/>
    <cellStyle name="Result3 5 3" xfId="856" xr:uid="{5B53F65E-665E-43AA-9268-8CA7658CC700}"/>
    <cellStyle name="Result3 6" xfId="630" xr:uid="{1CE64864-A296-4FDE-873B-7D01EFB60259}"/>
    <cellStyle name="Rittichai" xfId="546" xr:uid="{C63F1799-7288-4EB2-B90E-00B4E570FD45}"/>
    <cellStyle name="Style 1" xfId="547" xr:uid="{39D7C683-9CF8-4708-BA0D-9C0586A39884}"/>
    <cellStyle name="Style 1 2" xfId="548" xr:uid="{54A19BF7-D0D5-4F32-92ED-BC56CED7D872}"/>
    <cellStyle name="subhead" xfId="549" xr:uid="{7C8C036E-FA04-4615-92A0-13B3E2A20846}"/>
    <cellStyle name="Table" xfId="550" xr:uid="{C04A5E0C-8491-4AD0-A331-17180B3F41B8}"/>
    <cellStyle name="Text Indent A" xfId="551" xr:uid="{1D1012AD-28AA-477F-8CE8-7C7663E297EA}"/>
    <cellStyle name="Text Indent B" xfId="552" xr:uid="{AA19A205-AF7C-4F44-97E6-082AEE14A63D}"/>
    <cellStyle name="Text Indent C" xfId="553" xr:uid="{E537C8CE-D3D5-4589-BDE8-02C38F643D81}"/>
    <cellStyle name="Tickmark" xfId="554" xr:uid="{14EF7099-AFBD-4757-9E71-4D2182926FB5}"/>
    <cellStyle name="Times New Roman" xfId="555" xr:uid="{D6E97CD6-901A-40A5-89EE-BC9DA3245A3B}"/>
    <cellStyle name="Title 2" xfId="556" xr:uid="{32D37EF9-F04D-44B2-B743-FE9AE9FA093E}"/>
    <cellStyle name="Title 3" xfId="44" xr:uid="{A4DA658E-C3D8-490E-BDF9-B7D593626DF3}"/>
    <cellStyle name="Total" xfId="23" builtinId="25" customBuiltin="1"/>
    <cellStyle name="Total 2" xfId="557" xr:uid="{41CA4541-2AC7-41EA-A93E-C1AC300F8399}"/>
    <cellStyle name="Total 2 2" xfId="693" xr:uid="{6BCE15DD-25DC-4316-AD0B-E08F5787A926}"/>
    <cellStyle name="Total 2 2 2" xfId="813" xr:uid="{9CA537AC-09D8-481C-B6E1-271987D7DD2A}"/>
    <cellStyle name="Total 2 2 3" xfId="857" xr:uid="{8F6576DD-16C3-4944-B7F8-5F1AEA4FA63D}"/>
    <cellStyle name="Tusental_A-listan (fixad)" xfId="558" xr:uid="{E805DC0F-CE6A-4252-918F-B24199B0D23E}"/>
    <cellStyle name="Valuta_NPV" xfId="559" xr:uid="{C5D45E7F-B232-4DA7-8C97-2F03F32F7E35}"/>
    <cellStyle name="Valuutta_BINV" xfId="560" xr:uid="{39C30E0D-AE56-4963-9A15-11714E936189}"/>
    <cellStyle name="Warning Text" xfId="21" builtinId="11" customBuiltin="1"/>
    <cellStyle name="Warning Text 2" xfId="561" xr:uid="{C5A758C9-E449-4A8E-9713-B4F0ACB9894C}"/>
    <cellStyle name="WHead - Style2" xfId="562" xr:uid="{0DC03EBB-D0AE-4EF0-904C-F1EA5D1281C0}"/>
    <cellStyle name="เครื่องหมายจุลภาค 10 2" xfId="80" xr:uid="{2DFBF2CD-CF4C-4052-8F96-9FC97183CBB8}"/>
    <cellStyle name="เครื่องหมายจุลภาค 2" xfId="563" xr:uid="{14B6E30B-6366-43F4-A918-C0D450160A47}"/>
    <cellStyle name="เครื่องหมายจุลภาค 2 2" xfId="87" xr:uid="{9C675DD5-D3B1-4A1F-ABAB-85E0161D55A9}"/>
    <cellStyle name="เครื่องหมายจุลภาค 2 2 2" xfId="564" xr:uid="{2BA1F204-CC5E-4F03-BAAB-3F30C80600EF}"/>
    <cellStyle name="เครื่องหมายจุลภาค 3" xfId="77" xr:uid="{5B33F3C3-6185-4DE1-BD5C-72C5C813EA82}"/>
    <cellStyle name="เครื่องหมายจุลภาค 3 2" xfId="565" xr:uid="{C4FD49DA-7138-4638-9A45-4ADCF77AB7F3}"/>
    <cellStyle name="เครื่องหมายจุลภาค 4" xfId="81" xr:uid="{99D6BF2B-058E-4256-A4F9-8EA6A3112566}"/>
    <cellStyle name="เครื่องหมายจุลภาค_CashFlow-Conso,Cost_Q1'10_070510" xfId="104" xr:uid="{7E17D272-4078-4BCF-A38E-87DD23B8DCF8}"/>
    <cellStyle name="เชื่อมโยงหลายมิติ" xfId="566" xr:uid="{C78EF0E1-E533-4E2C-8944-545D2F311867}"/>
    <cellStyle name="เซลล์ตรวจสอบ" xfId="567" xr:uid="{113BB269-11DB-4511-9C7B-B547176F28A9}"/>
    <cellStyle name="เซลล์ที่มีการเชื่อมโยง" xfId="568" xr:uid="{DC37047A-CABA-4999-8798-3D6E32973105}"/>
    <cellStyle name="เปอร์เซ็นต์ 2" xfId="569" xr:uid="{170C652D-B7FE-4690-9EDD-4E36FE809509}"/>
    <cellStyle name="เปอร์เซ็นต์ 2 2" xfId="82" xr:uid="{9F3B6A9D-D6A6-4F30-AC7A-12BF0BD87423}"/>
    <cellStyle name="แย่" xfId="570" xr:uid="{E3917899-7D29-4AFB-BCFC-EDAE29E9CB55}"/>
    <cellStyle name="แสดงผล" xfId="571" xr:uid="{3AEC527F-9F26-43E0-844E-CDB502658C1D}"/>
    <cellStyle name="แสดงผล 2" xfId="572" xr:uid="{2C9A4C3B-E06F-4AF1-811B-59C54C869071}"/>
    <cellStyle name="แสดงผล 2 2" xfId="695" xr:uid="{304468D8-499D-4E11-8457-5B74B83BB95F}"/>
    <cellStyle name="แสดงผล 2 2 2" xfId="815" xr:uid="{96BB9B0C-3D0E-4D79-9B01-5234C6BD4042}"/>
    <cellStyle name="แสดงผล 2 2 3" xfId="859" xr:uid="{31583366-EC3B-4544-A31F-2017FDD51F7C}"/>
    <cellStyle name="แสดงผล 3" xfId="573" xr:uid="{2C33A625-C4C3-4705-B69A-353CDC22AFBC}"/>
    <cellStyle name="แสดงผล 3 2" xfId="696" xr:uid="{447272FA-5CEC-46E8-8850-91170138E34B}"/>
    <cellStyle name="แสดงผล 3 2 2" xfId="816" xr:uid="{36410D89-0073-497D-9B50-AFDC92F77052}"/>
    <cellStyle name="แสดงผล 3 2 3" xfId="860" xr:uid="{F173CFF5-F321-4454-A419-9942433725F3}"/>
    <cellStyle name="แสดงผล 4" xfId="694" xr:uid="{1F91FF96-FB97-4146-BF2D-491B2E2EDA73}"/>
    <cellStyle name="แสดงผล 4 2" xfId="814" xr:uid="{AE734ED7-E765-42B4-94AC-305D75423DE6}"/>
    <cellStyle name="แสดงผล 4 3" xfId="858" xr:uid="{0BE683F2-02C0-4895-8807-DC1A42B629E7}"/>
    <cellStyle name="การคำนวณ" xfId="574" xr:uid="{51536D6D-0387-47B7-AD70-56BC28D4453E}"/>
    <cellStyle name="การคำนวณ 2" xfId="575" xr:uid="{876E9EA7-31ED-40A7-BB65-BC8B0070735F}"/>
    <cellStyle name="การคำนวณ 2 2" xfId="698" xr:uid="{DA91C4E9-ECF5-4EE8-A167-30314A32F46B}"/>
    <cellStyle name="การคำนวณ 2 2 2" xfId="818" xr:uid="{33D6E11D-C5E6-48EE-92F8-341BA816B361}"/>
    <cellStyle name="การคำนวณ 2 2 3" xfId="862" xr:uid="{7180DA29-729D-45C2-8603-F3A5FDC02D59}"/>
    <cellStyle name="การคำนวณ 3" xfId="576" xr:uid="{02974832-7E6B-45A5-8921-57F665D7F34E}"/>
    <cellStyle name="การคำนวณ 3 2" xfId="699" xr:uid="{CDA86907-2CB3-4FC4-9A40-B979E845D5C7}"/>
    <cellStyle name="การคำนวณ 3 2 2" xfId="819" xr:uid="{930107A7-5615-4203-B159-026F14AC8BCB}"/>
    <cellStyle name="การคำนวณ 3 2 3" xfId="863" xr:uid="{DBA659B1-17F9-4473-B99E-969B3953E0EA}"/>
    <cellStyle name="การคำนวณ 4" xfId="697" xr:uid="{A3A15B26-E471-4EBF-B6E8-C0DA439BDA03}"/>
    <cellStyle name="การคำนวณ 4 2" xfId="817" xr:uid="{3526CF9E-85E9-4773-925F-7B517A68B573}"/>
    <cellStyle name="การคำนวณ 4 3" xfId="861" xr:uid="{FD6C9152-D536-4125-A0B4-32BB7B673A1B}"/>
    <cellStyle name="ข้อความเตือน" xfId="577" xr:uid="{281960A9-EE4F-4763-8CBF-FD822D8AED7C}"/>
    <cellStyle name="ข้อความอธิบาย" xfId="578" xr:uid="{ED8474A1-3112-4D48-A1FC-CEFF44A82E37}"/>
    <cellStyle name="ชื่อเรื่อง" xfId="579" xr:uid="{2CEC8033-AAAF-4985-92CE-515D67D8B12B}"/>
    <cellStyle name="ณfน๔_NTCณ๘ป๙ (2)" xfId="580" xr:uid="{82CD868F-9DED-4EB0-8DE8-023A80A32512}"/>
    <cellStyle name="ดี" xfId="581" xr:uid="{DC35B30A-3A36-49CC-9363-7A7272D6587E}"/>
    <cellStyle name="ตามการเชื่อมโยงหลายมิติ" xfId="582" xr:uid="{90977FA9-EDEC-4501-B294-65CF9875C395}"/>
    <cellStyle name="ตามการเชื่อมโยงหลายมิติ 2" xfId="583" xr:uid="{93258079-B52D-4974-A738-D39F100D5D35}"/>
    <cellStyle name="ปกติ 2" xfId="584" xr:uid="{880AE527-47DB-4E55-B1A9-DB96C29AE870}"/>
    <cellStyle name="ปกติ 3" xfId="585" xr:uid="{CC3FFF34-36D2-41DB-871F-1AE41C155BFC}"/>
    <cellStyle name="ปกติ_conso-becw520t36" xfId="79" xr:uid="{9843ED45-85B3-42D7-BA07-8075075E1BC3}"/>
    <cellStyle name="ป้อนค่า" xfId="586" xr:uid="{2B55EE3D-554D-4FA1-BCE2-7E634B4F3A60}"/>
    <cellStyle name="ป้อนค่า 2" xfId="587" xr:uid="{764996A1-EE82-4B7B-838D-0C9456C6BB7B}"/>
    <cellStyle name="ป้อนค่า 2 2" xfId="701" xr:uid="{39486A4C-B0A7-44BB-87FF-043C278F56C9}"/>
    <cellStyle name="ป้อนค่า 2 2 2" xfId="821" xr:uid="{1B00FE2A-1022-4036-A57F-97AD5979F6D7}"/>
    <cellStyle name="ป้อนค่า 2 2 3" xfId="865" xr:uid="{78E015EF-A4FA-44FC-B3BD-8186218E5B8F}"/>
    <cellStyle name="ป้อนค่า 3" xfId="588" xr:uid="{F4379ABC-9EDD-498E-AFD8-2EAF0D3854DA}"/>
    <cellStyle name="ป้อนค่า 3 2" xfId="702" xr:uid="{20AE421E-CF6D-4449-8AAD-6409858714D5}"/>
    <cellStyle name="ป้อนค่า 3 2 2" xfId="822" xr:uid="{F726E085-BF23-411C-94ED-42DFC919B123}"/>
    <cellStyle name="ป้อนค่า 3 2 3" xfId="866" xr:uid="{B268FDD9-A481-4F02-AF93-C57EE23A3ED8}"/>
    <cellStyle name="ป้อนค่า 4" xfId="700" xr:uid="{A5BE9257-D8A4-4592-8464-14ABCA316324}"/>
    <cellStyle name="ป้อนค่า 4 2" xfId="820" xr:uid="{48B53EDE-20A5-4C43-992D-3633A3A16182}"/>
    <cellStyle name="ป้อนค่า 4 3" xfId="864" xr:uid="{348570EE-B5FC-45F8-9B69-6E3E86040995}"/>
    <cellStyle name="ปานกลาง" xfId="589" xr:uid="{1F03E564-1F12-4489-ACEB-015C1F1E62AE}"/>
    <cellStyle name="ผลรวม" xfId="590" xr:uid="{CB9E74DC-7D7A-4481-8EB8-34A02330641D}"/>
    <cellStyle name="ผลรวม 2" xfId="591" xr:uid="{5A83EE54-8708-49AC-A8D7-A5F8A9824BF2}"/>
    <cellStyle name="ผลรวม 2 2" xfId="704" xr:uid="{30153EB1-72B8-46F6-A419-01AFC1DCEAE2}"/>
    <cellStyle name="ผลรวม 2 2 2" xfId="824" xr:uid="{28311348-C2BD-48FC-8F73-4F83047FA8E3}"/>
    <cellStyle name="ผลรวม 2 2 3" xfId="868" xr:uid="{7C745015-74AD-4410-9828-6E98A2EB33D4}"/>
    <cellStyle name="ผลรวม 3" xfId="592" xr:uid="{4E25FA3F-93F0-454E-A94C-A1ACBB5191C7}"/>
    <cellStyle name="ผลรวม 3 2" xfId="705" xr:uid="{F102DA79-67DF-4335-8ADC-C100241BF75F}"/>
    <cellStyle name="ผลรวม 3 2 2" xfId="825" xr:uid="{31B0F0DB-F750-49B5-9405-D595FB45D9C3}"/>
    <cellStyle name="ผลรวม 3 2 3" xfId="869" xr:uid="{7B77232C-72FB-4DDF-A1ED-B9B42E5331C2}"/>
    <cellStyle name="ผลรวม 4" xfId="703" xr:uid="{0714F28B-2128-4D12-8DBA-920DE72E5F7A}"/>
    <cellStyle name="ผลรวม 4 2" xfId="823" xr:uid="{8619D2E9-BFBE-484C-A2E4-3FDB4A85764B}"/>
    <cellStyle name="ผลรวม 4 3" xfId="867" xr:uid="{C854E54A-B323-4617-B1C7-5B8157804A9A}"/>
    <cellStyle name="ส่วนที่ถูกเน้น1" xfId="593" xr:uid="{B2D7CB27-889C-4004-A966-A5D1BC9C1942}"/>
    <cellStyle name="ส่วนที่ถูกเน้น2" xfId="594" xr:uid="{920B851E-76CD-4D81-8FE7-D764DCA2FF54}"/>
    <cellStyle name="ส่วนที่ถูกเน้น3" xfId="595" xr:uid="{798E8ACD-309A-498E-855C-6996629F4406}"/>
    <cellStyle name="ส่วนที่ถูกเน้น4" xfId="596" xr:uid="{B4E869A6-EA77-45AB-9C50-615BF8CD3AB5}"/>
    <cellStyle name="ส่วนที่ถูกเน้น5" xfId="597" xr:uid="{02106BD9-A2DF-43B7-AB51-18A6023833DD}"/>
    <cellStyle name="ส่วนที่ถูกเน้น6" xfId="598" xr:uid="{FF28A802-F6E5-4A7E-85BA-98BBE27F0AA8}"/>
    <cellStyle name="หมายเหตุ" xfId="599" xr:uid="{0C625543-A6D6-4D5D-A49C-09CAB4758A66}"/>
    <cellStyle name="หมายเหตุ 2" xfId="600" xr:uid="{26C0563B-2D46-43CA-BBD2-155986877001}"/>
    <cellStyle name="หมายเหตุ 2 2" xfId="707" xr:uid="{29FFC846-16AD-4D37-BC87-D6B04368A5BE}"/>
    <cellStyle name="หมายเหตุ 2 2 2" xfId="827" xr:uid="{073C62D6-AB34-4C5C-9A29-664F729AAE2C}"/>
    <cellStyle name="หมายเหตุ 2 2 3" xfId="871" xr:uid="{4A8447D5-81DD-4F99-964F-D6166CC8C94C}"/>
    <cellStyle name="หมายเหตุ 3" xfId="601" xr:uid="{705FDC9F-605B-4D38-B463-80C46DCC31D8}"/>
    <cellStyle name="หมายเหตุ 3 2" xfId="708" xr:uid="{180C33D4-A3F7-48A7-99B2-E1D1D5AB24D1}"/>
    <cellStyle name="หมายเหตุ 3 2 2" xfId="828" xr:uid="{15B806B7-7563-4BD0-A970-39EA4A09E096}"/>
    <cellStyle name="หมายเหตุ 3 2 3" xfId="872" xr:uid="{DD5EB21D-E09A-4D46-B146-77F4C808CE38}"/>
    <cellStyle name="หมายเหตุ 4" xfId="706" xr:uid="{11ABE360-7742-49DE-BBCF-F688A3E010B4}"/>
    <cellStyle name="หมายเหตุ 4 2" xfId="826" xr:uid="{3A752B44-3804-4D30-B722-399EEC41D53D}"/>
    <cellStyle name="หมายเหตุ 4 3" xfId="870" xr:uid="{7ADCA4C2-1974-4543-8871-6CBA4BFD2F87}"/>
    <cellStyle name="หัวเรื่อง 1" xfId="602" xr:uid="{47B583EA-CAF0-44C1-A1D9-72802520CEFB}"/>
    <cellStyle name="หัวเรื่อง 2" xfId="603" xr:uid="{B64D1ADA-003A-4CCB-A8F3-AEBDCEC337C6}"/>
    <cellStyle name="หัวเรื่อง 3" xfId="604" xr:uid="{E93CCEAC-345F-4BAD-A60F-0D2D5492D274}"/>
    <cellStyle name="หัวเรื่อง 4" xfId="605" xr:uid="{7F0F83F9-EA6C-4AEA-AC61-202AA010EC66}"/>
    <cellStyle name="一般_BrakedownGoodIntransit" xfId="606" xr:uid="{F318D0FF-2F06-4C47-9090-990CFF1D4A16}"/>
    <cellStyle name="千分位_IPE(T) 2002 J5" xfId="607" xr:uid="{E99F4C20-B262-4DE1-BB49-D5C17874A2AF}"/>
    <cellStyle name="標準_1-1" xfId="608" xr:uid="{DEF3FD44-4883-46B8-BCA1-DB2FA9FA0DC4}"/>
    <cellStyle name="貨幣_BrakedownGoodIntransit" xfId="609" xr:uid="{B06913EC-54CF-4861-9783-A09B9756E8A0}"/>
  </cellStyles>
  <dxfs count="0"/>
  <tableStyles count="0" defaultTableStyle="TableStyleMedium9" defaultPivotStyle="PivotStyleLight16"/>
  <colors>
    <mruColors>
      <color rgb="FF00FF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  <pageSetUpPr fitToPage="1"/>
  </sheetPr>
  <dimension ref="A1:K107"/>
  <sheetViews>
    <sheetView view="pageBreakPreview" topLeftCell="A88" zoomScaleNormal="100" zoomScaleSheetLayoutView="100" workbookViewId="0">
      <selection activeCell="C10" sqref="C10"/>
    </sheetView>
  </sheetViews>
  <sheetFormatPr defaultColWidth="9.21875" defaultRowHeight="23.25" customHeight="1"/>
  <cols>
    <col min="1" max="1" width="45.33203125" style="1" customWidth="1"/>
    <col min="2" max="2" width="8.21875" style="21" customWidth="1"/>
    <col min="3" max="3" width="14.44140625" style="3" customWidth="1"/>
    <col min="4" max="4" width="1" style="3" customWidth="1"/>
    <col min="5" max="5" width="13.77734375" style="3" customWidth="1"/>
    <col min="6" max="6" width="1" style="3" customWidth="1"/>
    <col min="7" max="7" width="14.44140625" style="3" customWidth="1"/>
    <col min="8" max="8" width="1" style="3" customWidth="1"/>
    <col min="9" max="9" width="13.77734375" style="3" customWidth="1"/>
    <col min="10" max="10" width="2.21875" style="3" customWidth="1"/>
    <col min="11" max="16384" width="9.21875" style="3"/>
  </cols>
  <sheetData>
    <row r="1" spans="1:11" s="29" customFormat="1" ht="23.25" customHeight="1">
      <c r="A1" s="32" t="s">
        <v>75</v>
      </c>
      <c r="B1" s="19"/>
    </row>
    <row r="2" spans="1:11" s="29" customFormat="1" ht="23.25" customHeight="1">
      <c r="A2" s="32" t="s">
        <v>51</v>
      </c>
      <c r="B2" s="19"/>
    </row>
    <row r="3" spans="1:11" ht="23.25" customHeight="1">
      <c r="B3" s="159"/>
      <c r="C3" s="158"/>
      <c r="D3" s="158"/>
      <c r="E3" s="158"/>
      <c r="F3" s="158"/>
      <c r="G3" s="158"/>
      <c r="H3" s="158"/>
      <c r="I3" s="158"/>
    </row>
    <row r="4" spans="1:11" ht="23.25" customHeight="1">
      <c r="B4" s="159"/>
      <c r="C4" s="176" t="s">
        <v>32</v>
      </c>
      <c r="D4" s="176"/>
      <c r="E4" s="176"/>
      <c r="F4" s="157"/>
      <c r="G4" s="176" t="s">
        <v>44</v>
      </c>
      <c r="H4" s="176"/>
      <c r="I4" s="176"/>
    </row>
    <row r="5" spans="1:11" ht="23.25" customHeight="1">
      <c r="B5" s="159"/>
      <c r="C5" s="158" t="s">
        <v>116</v>
      </c>
      <c r="D5" s="158"/>
      <c r="E5" s="158" t="s">
        <v>62</v>
      </c>
      <c r="F5" s="157"/>
      <c r="G5" s="158" t="s">
        <v>116</v>
      </c>
      <c r="H5" s="158"/>
      <c r="I5" s="158" t="s">
        <v>62</v>
      </c>
    </row>
    <row r="6" spans="1:11" ht="23.25" customHeight="1">
      <c r="A6" s="32" t="s">
        <v>2</v>
      </c>
      <c r="B6" s="156" t="s">
        <v>1</v>
      </c>
      <c r="C6" s="23">
        <v>2563</v>
      </c>
      <c r="D6" s="23"/>
      <c r="E6" s="23">
        <v>2562</v>
      </c>
      <c r="F6" s="23"/>
      <c r="G6" s="23">
        <v>2563</v>
      </c>
      <c r="H6" s="23"/>
      <c r="I6" s="23">
        <v>2562</v>
      </c>
    </row>
    <row r="7" spans="1:11" ht="23.25" customHeight="1">
      <c r="A7" s="32"/>
      <c r="B7" s="156"/>
      <c r="C7" s="23" t="s">
        <v>74</v>
      </c>
      <c r="D7" s="23"/>
      <c r="E7" s="23"/>
      <c r="F7" s="23"/>
      <c r="G7" s="23" t="s">
        <v>74</v>
      </c>
      <c r="H7" s="23"/>
      <c r="I7" s="23"/>
    </row>
    <row r="8" spans="1:11" ht="23.25" customHeight="1">
      <c r="B8" s="156"/>
      <c r="C8" s="175" t="s">
        <v>70</v>
      </c>
      <c r="D8" s="175"/>
      <c r="E8" s="175"/>
      <c r="F8" s="175"/>
      <c r="G8" s="175"/>
      <c r="H8" s="175"/>
      <c r="I8" s="175"/>
    </row>
    <row r="9" spans="1:11" ht="23.25" customHeight="1">
      <c r="A9" s="8" t="s">
        <v>3</v>
      </c>
      <c r="B9" s="159"/>
      <c r="C9" s="6" t="s">
        <v>65</v>
      </c>
      <c r="D9" s="6"/>
      <c r="E9" s="6" t="s">
        <v>65</v>
      </c>
      <c r="F9" s="6"/>
      <c r="G9" s="6"/>
      <c r="H9" s="6"/>
      <c r="I9" s="6"/>
    </row>
    <row r="10" spans="1:11" ht="23.25" customHeight="1">
      <c r="A10" s="1" t="s">
        <v>31</v>
      </c>
      <c r="B10" s="159"/>
      <c r="C10" s="26">
        <v>33515</v>
      </c>
      <c r="D10" s="111"/>
      <c r="E10" s="26">
        <v>51233</v>
      </c>
      <c r="F10" s="26"/>
      <c r="G10" s="26">
        <v>25436</v>
      </c>
      <c r="H10" s="26"/>
      <c r="I10" s="26">
        <v>35077</v>
      </c>
    </row>
    <row r="11" spans="1:11" ht="23.25" customHeight="1">
      <c r="A11" s="1" t="s">
        <v>164</v>
      </c>
      <c r="B11" s="159">
        <v>4</v>
      </c>
      <c r="C11" s="26">
        <v>177794</v>
      </c>
      <c r="D11" s="111"/>
      <c r="E11" s="26">
        <v>447107</v>
      </c>
      <c r="F11" s="26"/>
      <c r="G11" s="26">
        <v>120500</v>
      </c>
      <c r="H11" s="26"/>
      <c r="I11" s="26">
        <v>445653</v>
      </c>
      <c r="K11" s="72"/>
    </row>
    <row r="12" spans="1:11" ht="23.25" customHeight="1">
      <c r="A12" s="1" t="s">
        <v>95</v>
      </c>
      <c r="B12" s="159">
        <v>4</v>
      </c>
      <c r="C12" s="26">
        <v>0</v>
      </c>
      <c r="D12" s="111"/>
      <c r="E12" s="26">
        <v>0</v>
      </c>
      <c r="F12" s="26"/>
      <c r="G12" s="26">
        <v>1576278</v>
      </c>
      <c r="H12" s="26"/>
      <c r="I12" s="26">
        <v>1502336</v>
      </c>
      <c r="K12" s="72"/>
    </row>
    <row r="13" spans="1:11" ht="23.25" customHeight="1">
      <c r="A13" s="1" t="s">
        <v>50</v>
      </c>
      <c r="B13" s="159">
        <v>7</v>
      </c>
      <c r="C13" s="26">
        <v>942099</v>
      </c>
      <c r="D13" s="111"/>
      <c r="E13" s="26">
        <v>954050</v>
      </c>
      <c r="F13" s="26"/>
      <c r="G13" s="26">
        <v>623563</v>
      </c>
      <c r="H13" s="26"/>
      <c r="I13" s="26">
        <v>623563</v>
      </c>
    </row>
    <row r="14" spans="1:11" ht="23.25" customHeight="1">
      <c r="A14" s="1" t="s">
        <v>165</v>
      </c>
      <c r="B14" s="159"/>
      <c r="C14" s="26"/>
      <c r="D14" s="111"/>
      <c r="E14" s="26"/>
      <c r="F14" s="26"/>
      <c r="G14" s="26"/>
      <c r="H14" s="26"/>
      <c r="I14" s="26"/>
    </row>
    <row r="15" spans="1:11" ht="23.25" customHeight="1">
      <c r="A15" s="137" t="s">
        <v>166</v>
      </c>
      <c r="B15" s="159"/>
      <c r="C15" s="26">
        <v>40108</v>
      </c>
      <c r="D15" s="111"/>
      <c r="E15" s="26">
        <v>0</v>
      </c>
      <c r="F15" s="26"/>
      <c r="G15" s="26">
        <v>40108</v>
      </c>
      <c r="H15" s="26"/>
      <c r="I15" s="26">
        <v>0</v>
      </c>
    </row>
    <row r="16" spans="1:11" ht="23.25" customHeight="1">
      <c r="A16" s="1" t="s">
        <v>4</v>
      </c>
      <c r="B16" s="159"/>
      <c r="C16" s="26">
        <v>72676</v>
      </c>
      <c r="D16" s="111"/>
      <c r="E16" s="26">
        <v>180482</v>
      </c>
      <c r="F16" s="26"/>
      <c r="G16" s="26">
        <v>9118</v>
      </c>
      <c r="H16" s="26"/>
      <c r="I16" s="26">
        <v>26477</v>
      </c>
    </row>
    <row r="17" spans="1:9" ht="23.25" customHeight="1">
      <c r="A17" s="4" t="s">
        <v>5</v>
      </c>
      <c r="B17" s="159"/>
      <c r="C17" s="138">
        <f>SUM(C10:C16)</f>
        <v>1266192</v>
      </c>
      <c r="D17" s="15"/>
      <c r="E17" s="138">
        <f>SUM(E10:E16)</f>
        <v>1632872</v>
      </c>
      <c r="F17" s="15"/>
      <c r="G17" s="13">
        <f>SUM(G10:G16)</f>
        <v>2395003</v>
      </c>
      <c r="H17" s="15"/>
      <c r="I17" s="13">
        <f>SUM(I10:I16)</f>
        <v>2633106</v>
      </c>
    </row>
    <row r="18" spans="1:9" ht="23.25" customHeight="1">
      <c r="B18" s="159"/>
      <c r="C18" s="9"/>
      <c r="D18" s="9"/>
      <c r="E18" s="9"/>
      <c r="F18" s="9"/>
      <c r="G18" s="9"/>
      <c r="H18" s="9"/>
      <c r="I18" s="9"/>
    </row>
    <row r="19" spans="1:9" ht="23.25" customHeight="1">
      <c r="A19" s="8" t="s">
        <v>6</v>
      </c>
      <c r="B19" s="159"/>
      <c r="C19" s="9"/>
      <c r="D19" s="9"/>
      <c r="E19" s="9"/>
      <c r="F19" s="9"/>
      <c r="G19" s="9"/>
      <c r="H19" s="9"/>
      <c r="I19" s="9"/>
    </row>
    <row r="20" spans="1:9" ht="23.25" customHeight="1">
      <c r="A20" s="1" t="s">
        <v>223</v>
      </c>
      <c r="B20" s="159">
        <v>6</v>
      </c>
      <c r="C20" s="26">
        <v>571510</v>
      </c>
      <c r="D20" s="111"/>
      <c r="E20" s="26">
        <v>104520</v>
      </c>
      <c r="F20" s="26"/>
      <c r="G20" s="26">
        <v>0</v>
      </c>
      <c r="H20" s="26"/>
      <c r="I20" s="26">
        <v>0</v>
      </c>
    </row>
    <row r="21" spans="1:9" ht="23.25" customHeight="1">
      <c r="A21" s="1" t="s">
        <v>97</v>
      </c>
      <c r="B21" s="159">
        <v>11</v>
      </c>
      <c r="C21" s="26">
        <v>1000</v>
      </c>
      <c r="D21" s="111"/>
      <c r="E21" s="26">
        <v>1000</v>
      </c>
      <c r="F21" s="26"/>
      <c r="G21" s="26">
        <v>0</v>
      </c>
      <c r="H21" s="26"/>
      <c r="I21" s="26">
        <v>0</v>
      </c>
    </row>
    <row r="22" spans="1:9" ht="23.25" customHeight="1">
      <c r="A22" s="1" t="s">
        <v>98</v>
      </c>
      <c r="B22" s="159">
        <v>8</v>
      </c>
      <c r="C22" s="26">
        <v>1108</v>
      </c>
      <c r="D22" s="111"/>
      <c r="E22" s="26">
        <v>791459</v>
      </c>
      <c r="F22" s="26"/>
      <c r="G22" s="26">
        <v>90</v>
      </c>
      <c r="H22" s="26"/>
      <c r="I22" s="26">
        <v>683774</v>
      </c>
    </row>
    <row r="23" spans="1:9" ht="23.25" customHeight="1">
      <c r="A23" s="1" t="s">
        <v>45</v>
      </c>
      <c r="B23" s="159">
        <v>9</v>
      </c>
      <c r="C23" s="26">
        <v>0</v>
      </c>
      <c r="D23" s="111"/>
      <c r="E23" s="26">
        <v>0</v>
      </c>
      <c r="F23" s="26"/>
      <c r="G23" s="26">
        <v>6807675</v>
      </c>
      <c r="H23" s="26"/>
      <c r="I23" s="26">
        <v>6817375</v>
      </c>
    </row>
    <row r="24" spans="1:9" ht="23.25" customHeight="1">
      <c r="A24" s="1" t="s">
        <v>64</v>
      </c>
      <c r="B24" s="159">
        <v>8</v>
      </c>
      <c r="C24" s="26">
        <v>0</v>
      </c>
      <c r="D24" s="111"/>
      <c r="E24" s="26">
        <v>0</v>
      </c>
      <c r="F24" s="26"/>
      <c r="G24" s="26">
        <v>0</v>
      </c>
      <c r="H24" s="26"/>
      <c r="I24" s="26">
        <v>0</v>
      </c>
    </row>
    <row r="25" spans="1:9" ht="23.25" customHeight="1">
      <c r="A25" s="1" t="s">
        <v>107</v>
      </c>
      <c r="B25" s="159">
        <v>4</v>
      </c>
      <c r="C25" s="26">
        <v>4525499</v>
      </c>
      <c r="D25" s="111"/>
      <c r="E25" s="26">
        <v>4432903</v>
      </c>
      <c r="F25" s="26"/>
      <c r="G25" s="26">
        <v>5162101</v>
      </c>
      <c r="H25" s="26"/>
      <c r="I25" s="26">
        <v>4977567</v>
      </c>
    </row>
    <row r="26" spans="1:9" ht="23.25" customHeight="1">
      <c r="A26" s="1" t="s">
        <v>52</v>
      </c>
      <c r="B26" s="159" t="s">
        <v>202</v>
      </c>
      <c r="C26" s="26">
        <f>22463940+1055</f>
        <v>22464995</v>
      </c>
      <c r="D26" s="111"/>
      <c r="E26" s="26">
        <v>22109333</v>
      </c>
      <c r="F26" s="26"/>
      <c r="G26" s="26">
        <v>10374465</v>
      </c>
      <c r="H26" s="26"/>
      <c r="I26" s="26">
        <v>10382913</v>
      </c>
    </row>
    <row r="27" spans="1:9" ht="23.25" customHeight="1">
      <c r="A27" s="1" t="s">
        <v>40</v>
      </c>
      <c r="B27" s="159">
        <v>4</v>
      </c>
      <c r="C27" s="26">
        <v>489039</v>
      </c>
      <c r="D27" s="111"/>
      <c r="E27" s="26">
        <v>488490</v>
      </c>
      <c r="F27" s="26"/>
      <c r="G27" s="26">
        <v>30115</v>
      </c>
      <c r="H27" s="26"/>
      <c r="I27" s="26">
        <v>15532</v>
      </c>
    </row>
    <row r="28" spans="1:9" ht="23.25" customHeight="1">
      <c r="A28" s="1" t="s">
        <v>99</v>
      </c>
      <c r="B28" s="159" t="s">
        <v>167</v>
      </c>
      <c r="C28" s="26">
        <v>0</v>
      </c>
      <c r="D28" s="111"/>
      <c r="E28" s="26">
        <v>97527</v>
      </c>
      <c r="F28" s="26"/>
      <c r="G28" s="26">
        <v>0</v>
      </c>
      <c r="H28" s="26"/>
      <c r="I28" s="26">
        <v>0</v>
      </c>
    </row>
    <row r="29" spans="1:9" ht="23.25" customHeight="1">
      <c r="A29" s="1" t="s">
        <v>47</v>
      </c>
      <c r="B29" s="159"/>
      <c r="C29" s="26">
        <v>2965</v>
      </c>
      <c r="D29" s="111"/>
      <c r="E29" s="26">
        <v>3720</v>
      </c>
      <c r="F29" s="26"/>
      <c r="G29" s="26">
        <v>2929</v>
      </c>
      <c r="H29" s="26"/>
      <c r="I29" s="26">
        <v>3570</v>
      </c>
    </row>
    <row r="30" spans="1:9" ht="23.25" customHeight="1">
      <c r="A30" s="1" t="s">
        <v>109</v>
      </c>
      <c r="B30" s="159"/>
      <c r="C30" s="26">
        <v>43853</v>
      </c>
      <c r="D30" s="111"/>
      <c r="E30" s="26">
        <v>19375</v>
      </c>
      <c r="F30" s="26"/>
      <c r="G30" s="26">
        <v>0</v>
      </c>
      <c r="H30" s="26"/>
      <c r="I30" s="26">
        <v>0</v>
      </c>
    </row>
    <row r="31" spans="1:9" ht="23.25" customHeight="1">
      <c r="A31" s="1" t="s">
        <v>41</v>
      </c>
      <c r="B31" s="159">
        <v>4</v>
      </c>
      <c r="C31" s="26">
        <v>11468</v>
      </c>
      <c r="D31" s="111"/>
      <c r="E31" s="26">
        <v>11299</v>
      </c>
      <c r="F31" s="26"/>
      <c r="G31" s="26">
        <v>4234</v>
      </c>
      <c r="H31" s="26"/>
      <c r="I31" s="26">
        <v>4207</v>
      </c>
    </row>
    <row r="32" spans="1:9" ht="23.25" customHeight="1">
      <c r="A32" s="4" t="s">
        <v>7</v>
      </c>
      <c r="B32" s="159"/>
      <c r="C32" s="13">
        <f>SUM(C20:C31)</f>
        <v>28111437</v>
      </c>
      <c r="D32" s="15"/>
      <c r="E32" s="13">
        <f>SUM(E20:E31)</f>
        <v>28059626</v>
      </c>
      <c r="F32" s="15"/>
      <c r="G32" s="13">
        <f>SUM(G20:G31)</f>
        <v>22381609</v>
      </c>
      <c r="H32" s="15"/>
      <c r="I32" s="13">
        <f>SUM(I20:I31)</f>
        <v>22884938</v>
      </c>
    </row>
    <row r="33" spans="1:9" ht="23.25" customHeight="1">
      <c r="A33" s="4"/>
      <c r="B33" s="159"/>
      <c r="C33" s="15"/>
      <c r="D33" s="15"/>
      <c r="E33" s="15"/>
      <c r="F33" s="15"/>
      <c r="G33" s="15"/>
      <c r="H33" s="15"/>
      <c r="I33" s="15"/>
    </row>
    <row r="34" spans="1:9" ht="23.25" customHeight="1" thickBot="1">
      <c r="A34" s="4" t="s">
        <v>8</v>
      </c>
      <c r="B34" s="159"/>
      <c r="C34" s="14">
        <f>+C17+C32</f>
        <v>29377629</v>
      </c>
      <c r="D34" s="15"/>
      <c r="E34" s="14">
        <f>+E17++E32</f>
        <v>29692498</v>
      </c>
      <c r="F34" s="15"/>
      <c r="G34" s="14">
        <f>+G17+G32</f>
        <v>24776612</v>
      </c>
      <c r="H34" s="15"/>
      <c r="I34" s="14">
        <f>+I17+I32</f>
        <v>25518044</v>
      </c>
    </row>
    <row r="35" spans="1:9" ht="23.25" customHeight="1" thickTop="1">
      <c r="A35" s="124"/>
      <c r="B35" s="156"/>
      <c r="C35" s="106"/>
      <c r="D35" s="37"/>
      <c r="E35" s="106"/>
      <c r="F35" s="37"/>
      <c r="G35" s="37"/>
      <c r="H35" s="37"/>
      <c r="I35" s="37"/>
    </row>
    <row r="36" spans="1:9" ht="23.25" customHeight="1">
      <c r="A36" s="125"/>
      <c r="B36" s="156"/>
      <c r="C36" s="12"/>
      <c r="D36" s="12"/>
      <c r="E36" s="12"/>
      <c r="F36" s="12"/>
      <c r="G36" s="12"/>
      <c r="H36" s="12"/>
      <c r="I36" s="12"/>
    </row>
    <row r="37" spans="1:9" s="29" customFormat="1" ht="23.25" customHeight="1">
      <c r="A37" s="32" t="s">
        <v>75</v>
      </c>
      <c r="B37" s="19"/>
    </row>
    <row r="38" spans="1:9" s="29" customFormat="1" ht="23.25" customHeight="1">
      <c r="A38" s="32" t="s">
        <v>51</v>
      </c>
      <c r="B38" s="19"/>
    </row>
    <row r="39" spans="1:9" ht="23.25" customHeight="1">
      <c r="A39" s="4"/>
    </row>
    <row r="40" spans="1:9" ht="23.25" customHeight="1">
      <c r="B40" s="159"/>
      <c r="C40" s="176" t="s">
        <v>32</v>
      </c>
      <c r="D40" s="176"/>
      <c r="E40" s="176"/>
      <c r="F40" s="157"/>
      <c r="G40" s="176" t="s">
        <v>44</v>
      </c>
      <c r="H40" s="176"/>
      <c r="I40" s="176"/>
    </row>
    <row r="41" spans="1:9" ht="23.25" customHeight="1">
      <c r="B41" s="159"/>
      <c r="C41" s="158" t="s">
        <v>116</v>
      </c>
      <c r="D41" s="158"/>
      <c r="E41" s="158" t="s">
        <v>62</v>
      </c>
      <c r="F41" s="157"/>
      <c r="G41" s="158" t="s">
        <v>116</v>
      </c>
      <c r="H41" s="158"/>
      <c r="I41" s="158" t="s">
        <v>62</v>
      </c>
    </row>
    <row r="42" spans="1:9" ht="23.25" customHeight="1">
      <c r="A42" s="32" t="s">
        <v>9</v>
      </c>
      <c r="B42" s="156" t="s">
        <v>1</v>
      </c>
      <c r="C42" s="23">
        <v>2563</v>
      </c>
      <c r="D42" s="23"/>
      <c r="E42" s="23">
        <v>2562</v>
      </c>
      <c r="F42" s="23"/>
      <c r="G42" s="23">
        <v>2563</v>
      </c>
      <c r="H42" s="23"/>
      <c r="I42" s="23">
        <v>2562</v>
      </c>
    </row>
    <row r="43" spans="1:9" ht="23.25" customHeight="1">
      <c r="A43" s="32"/>
      <c r="B43" s="156"/>
      <c r="C43" s="23" t="s">
        <v>74</v>
      </c>
      <c r="D43" s="23"/>
      <c r="E43" s="23"/>
      <c r="F43" s="23"/>
      <c r="G43" s="23" t="s">
        <v>74</v>
      </c>
      <c r="H43" s="23"/>
      <c r="I43" s="23"/>
    </row>
    <row r="44" spans="1:9" ht="23.25" customHeight="1">
      <c r="B44" s="156"/>
      <c r="C44" s="175" t="s">
        <v>70</v>
      </c>
      <c r="D44" s="175"/>
      <c r="E44" s="175"/>
      <c r="F44" s="175"/>
      <c r="G44" s="175"/>
      <c r="H44" s="175"/>
      <c r="I44" s="175"/>
    </row>
    <row r="45" spans="1:9" ht="23.25" customHeight="1">
      <c r="A45" s="8" t="s">
        <v>10</v>
      </c>
      <c r="B45" s="159"/>
      <c r="C45" s="6"/>
      <c r="D45" s="6"/>
      <c r="E45" s="6"/>
      <c r="F45" s="6"/>
      <c r="G45" s="6"/>
      <c r="H45" s="6"/>
      <c r="I45" s="6"/>
    </row>
    <row r="46" spans="1:9" ht="23.25" customHeight="1">
      <c r="A46" s="139" t="s">
        <v>110</v>
      </c>
      <c r="B46" s="159">
        <v>11</v>
      </c>
      <c r="C46" s="26">
        <v>250000</v>
      </c>
      <c r="D46" s="26"/>
      <c r="E46" s="26">
        <v>1370000</v>
      </c>
      <c r="F46" s="26"/>
      <c r="G46" s="26">
        <v>250000</v>
      </c>
      <c r="H46" s="26"/>
      <c r="I46" s="26">
        <v>1370000</v>
      </c>
    </row>
    <row r="47" spans="1:9" ht="23.25" customHeight="1">
      <c r="A47" s="139" t="s">
        <v>168</v>
      </c>
      <c r="B47" s="159">
        <v>4</v>
      </c>
      <c r="C47" s="26">
        <v>349604</v>
      </c>
      <c r="D47" s="26"/>
      <c r="E47" s="26">
        <v>418090</v>
      </c>
      <c r="F47" s="26"/>
      <c r="G47" s="26">
        <v>253477</v>
      </c>
      <c r="H47" s="26"/>
      <c r="I47" s="26">
        <v>292180</v>
      </c>
    </row>
    <row r="48" spans="1:9" ht="23.25" customHeight="1">
      <c r="A48" s="1" t="s">
        <v>169</v>
      </c>
      <c r="B48" s="159"/>
      <c r="C48" s="26"/>
      <c r="D48" s="26"/>
      <c r="E48" s="26"/>
      <c r="F48" s="26"/>
      <c r="G48" s="26"/>
      <c r="H48" s="26"/>
      <c r="I48" s="26"/>
    </row>
    <row r="49" spans="1:9" ht="23.25" customHeight="1">
      <c r="A49" s="137" t="s">
        <v>170</v>
      </c>
      <c r="B49" s="159">
        <v>4</v>
      </c>
      <c r="C49" s="26">
        <v>4380</v>
      </c>
      <c r="D49" s="26"/>
      <c r="E49" s="26">
        <v>0</v>
      </c>
      <c r="F49" s="26"/>
      <c r="G49" s="26">
        <v>4553</v>
      </c>
      <c r="H49" s="26"/>
      <c r="I49" s="26">
        <v>0</v>
      </c>
    </row>
    <row r="50" spans="1:9" ht="23.25" customHeight="1">
      <c r="A50" s="139" t="s">
        <v>108</v>
      </c>
      <c r="B50" s="159" t="s">
        <v>171</v>
      </c>
      <c r="C50" s="26">
        <v>1282567</v>
      </c>
      <c r="D50" s="26"/>
      <c r="E50" s="26">
        <v>170745</v>
      </c>
      <c r="F50" s="26"/>
      <c r="G50" s="26">
        <v>4706567</v>
      </c>
      <c r="H50" s="26"/>
      <c r="I50" s="26">
        <v>3218432</v>
      </c>
    </row>
    <row r="51" spans="1:9" ht="23.25" customHeight="1">
      <c r="A51" s="139" t="s">
        <v>172</v>
      </c>
      <c r="B51" s="159">
        <v>11</v>
      </c>
      <c r="C51" s="26">
        <v>1462291</v>
      </c>
      <c r="D51" s="26"/>
      <c r="E51" s="26">
        <v>1399081</v>
      </c>
      <c r="F51" s="26"/>
      <c r="G51" s="26">
        <v>1462291</v>
      </c>
      <c r="H51" s="26"/>
      <c r="I51" s="26">
        <v>1399081</v>
      </c>
    </row>
    <row r="52" spans="1:9" ht="23.25" customHeight="1">
      <c r="A52" s="139" t="s">
        <v>93</v>
      </c>
      <c r="B52" s="159"/>
      <c r="C52" s="26"/>
      <c r="D52" s="26"/>
      <c r="E52" s="26"/>
      <c r="F52" s="26"/>
      <c r="G52" s="26"/>
      <c r="H52" s="26"/>
      <c r="I52" s="26"/>
    </row>
    <row r="53" spans="1:9" ht="23.25" customHeight="1">
      <c r="A53" s="139" t="s">
        <v>173</v>
      </c>
      <c r="B53" s="159">
        <v>4</v>
      </c>
      <c r="C53" s="26">
        <v>234080</v>
      </c>
      <c r="D53" s="26"/>
      <c r="E53" s="26">
        <v>234468</v>
      </c>
      <c r="F53" s="26"/>
      <c r="G53" s="26">
        <v>154534</v>
      </c>
      <c r="H53" s="26"/>
      <c r="I53" s="26">
        <v>154942</v>
      </c>
    </row>
    <row r="54" spans="1:9" ht="23.25" customHeight="1">
      <c r="A54" s="140" t="s">
        <v>92</v>
      </c>
      <c r="B54" s="159">
        <v>4</v>
      </c>
      <c r="C54" s="26">
        <v>172847</v>
      </c>
      <c r="D54" s="26"/>
      <c r="E54" s="26">
        <v>181696</v>
      </c>
      <c r="F54" s="26"/>
      <c r="G54" s="26">
        <v>4212</v>
      </c>
      <c r="H54" s="26"/>
      <c r="I54" s="26">
        <v>3842</v>
      </c>
    </row>
    <row r="55" spans="1:9" ht="23.25" customHeight="1">
      <c r="A55" s="140" t="s">
        <v>174</v>
      </c>
      <c r="B55" s="159"/>
      <c r="C55" s="26">
        <v>6435</v>
      </c>
      <c r="D55" s="26"/>
      <c r="E55" s="26">
        <v>13219</v>
      </c>
      <c r="F55" s="26"/>
      <c r="G55" s="26">
        <v>0</v>
      </c>
      <c r="H55" s="26"/>
      <c r="I55" s="26">
        <v>0</v>
      </c>
    </row>
    <row r="56" spans="1:9" ht="23.25" customHeight="1">
      <c r="A56" s="139" t="s">
        <v>115</v>
      </c>
      <c r="B56" s="159"/>
      <c r="C56" s="26">
        <v>272136</v>
      </c>
      <c r="D56" s="26"/>
      <c r="E56" s="26">
        <v>308677</v>
      </c>
      <c r="F56" s="26"/>
      <c r="G56" s="26">
        <v>12499</v>
      </c>
      <c r="H56" s="26"/>
      <c r="I56" s="26">
        <v>10520</v>
      </c>
    </row>
    <row r="57" spans="1:9" ht="23.25" customHeight="1">
      <c r="A57" s="140" t="s">
        <v>175</v>
      </c>
      <c r="B57" s="159"/>
      <c r="C57" s="26">
        <v>29320</v>
      </c>
      <c r="D57" s="26"/>
      <c r="E57" s="26">
        <v>38213</v>
      </c>
      <c r="F57" s="26"/>
      <c r="G57" s="26">
        <v>1397</v>
      </c>
      <c r="H57" s="26"/>
      <c r="I57" s="26">
        <v>0</v>
      </c>
    </row>
    <row r="58" spans="1:9" ht="23.25" customHeight="1">
      <c r="A58" s="140" t="s">
        <v>21</v>
      </c>
      <c r="B58" s="159"/>
      <c r="C58" s="26">
        <v>4037</v>
      </c>
      <c r="D58" s="26"/>
      <c r="E58" s="26">
        <v>9529</v>
      </c>
      <c r="F58" s="26"/>
      <c r="G58" s="26">
        <v>1077</v>
      </c>
      <c r="H58" s="26"/>
      <c r="I58" s="26">
        <v>6150</v>
      </c>
    </row>
    <row r="59" spans="1:9" ht="23.25" customHeight="1">
      <c r="A59" s="4" t="s">
        <v>11</v>
      </c>
      <c r="B59" s="159"/>
      <c r="C59" s="13">
        <f>SUM(C46:C58)</f>
        <v>4067697</v>
      </c>
      <c r="D59" s="15"/>
      <c r="E59" s="13">
        <f>SUM(E46:E58)</f>
        <v>4143718</v>
      </c>
      <c r="F59" s="15"/>
      <c r="G59" s="13">
        <f>SUM(G46:G58)</f>
        <v>6850607</v>
      </c>
      <c r="H59" s="15"/>
      <c r="I59" s="13">
        <f>SUM(I46:I58)</f>
        <v>6455147</v>
      </c>
    </row>
    <row r="60" spans="1:9" ht="23.25" customHeight="1">
      <c r="A60" s="4"/>
      <c r="B60" s="159"/>
      <c r="C60" s="9"/>
      <c r="D60" s="9"/>
      <c r="E60" s="9"/>
      <c r="F60" s="9"/>
      <c r="G60" s="9"/>
      <c r="H60" s="9"/>
      <c r="I60" s="9"/>
    </row>
    <row r="61" spans="1:9" ht="23.25" customHeight="1">
      <c r="A61" s="8" t="s">
        <v>12</v>
      </c>
      <c r="B61" s="159"/>
      <c r="C61" s="9"/>
      <c r="D61" s="9"/>
      <c r="E61" s="9"/>
      <c r="F61" s="9"/>
      <c r="G61" s="9"/>
      <c r="H61" s="9"/>
      <c r="I61" s="9"/>
    </row>
    <row r="62" spans="1:9" ht="23.25" customHeight="1">
      <c r="A62" s="1" t="s">
        <v>100</v>
      </c>
      <c r="B62" s="159">
        <v>11</v>
      </c>
      <c r="C62" s="26">
        <v>2531906</v>
      </c>
      <c r="D62" s="26"/>
      <c r="E62" s="26">
        <v>2531906</v>
      </c>
      <c r="F62" s="26"/>
      <c r="G62" s="26">
        <v>0</v>
      </c>
      <c r="H62" s="26"/>
      <c r="I62" s="26">
        <v>0</v>
      </c>
    </row>
    <row r="63" spans="1:9" ht="23.25" customHeight="1">
      <c r="A63" s="1" t="s">
        <v>176</v>
      </c>
      <c r="B63" s="159">
        <v>4</v>
      </c>
      <c r="C63" s="26">
        <v>129348</v>
      </c>
      <c r="D63" s="26"/>
      <c r="E63" s="26">
        <v>0</v>
      </c>
      <c r="F63" s="26"/>
      <c r="G63" s="26">
        <v>5998</v>
      </c>
      <c r="H63" s="26"/>
      <c r="I63" s="26">
        <v>0</v>
      </c>
    </row>
    <row r="64" spans="1:9" ht="23.25" customHeight="1">
      <c r="A64" s="1" t="s">
        <v>42</v>
      </c>
      <c r="B64" s="159">
        <v>11</v>
      </c>
      <c r="C64" s="26">
        <v>1026557</v>
      </c>
      <c r="D64" s="26"/>
      <c r="E64" s="26">
        <v>2446331</v>
      </c>
      <c r="F64" s="26"/>
      <c r="G64" s="26">
        <v>1026557</v>
      </c>
      <c r="H64" s="26"/>
      <c r="I64" s="26">
        <v>2446331</v>
      </c>
    </row>
    <row r="65" spans="1:9" ht="23.25" customHeight="1">
      <c r="A65" s="1" t="s">
        <v>101</v>
      </c>
      <c r="B65" s="159"/>
      <c r="C65" s="26">
        <v>1556221</v>
      </c>
      <c r="D65" s="26"/>
      <c r="E65" s="26">
        <v>1410583</v>
      </c>
      <c r="F65" s="26"/>
      <c r="G65" s="26">
        <v>878964</v>
      </c>
      <c r="H65" s="26"/>
      <c r="I65" s="26">
        <v>870535</v>
      </c>
    </row>
    <row r="66" spans="1:9" ht="23.25" customHeight="1">
      <c r="A66" s="1" t="s">
        <v>102</v>
      </c>
      <c r="B66" s="159">
        <v>4</v>
      </c>
      <c r="C66" s="26">
        <v>213968</v>
      </c>
      <c r="D66" s="26"/>
      <c r="E66" s="26">
        <v>212585</v>
      </c>
      <c r="F66" s="26"/>
      <c r="G66" s="26">
        <v>9376</v>
      </c>
      <c r="H66" s="26"/>
      <c r="I66" s="26">
        <v>11903</v>
      </c>
    </row>
    <row r="67" spans="1:9" ht="23.25" customHeight="1">
      <c r="A67" s="1" t="s">
        <v>67</v>
      </c>
      <c r="B67" s="159"/>
      <c r="C67" s="26"/>
      <c r="D67" s="26"/>
      <c r="E67" s="26"/>
      <c r="F67" s="26"/>
      <c r="G67" s="26"/>
      <c r="H67" s="26"/>
      <c r="I67" s="26"/>
    </row>
    <row r="68" spans="1:9" ht="23.25" customHeight="1">
      <c r="A68" s="1" t="s">
        <v>103</v>
      </c>
      <c r="B68" s="159"/>
      <c r="C68" s="26">
        <v>19945</v>
      </c>
      <c r="D68" s="26"/>
      <c r="E68" s="26">
        <v>19473</v>
      </c>
      <c r="F68" s="26"/>
      <c r="G68" s="26">
        <v>18354</v>
      </c>
      <c r="H68" s="26"/>
      <c r="I68" s="26">
        <v>17239</v>
      </c>
    </row>
    <row r="69" spans="1:9" ht="23.25" customHeight="1">
      <c r="A69" s="1" t="s">
        <v>93</v>
      </c>
      <c r="B69" s="159">
        <v>4</v>
      </c>
      <c r="C69" s="26">
        <v>5044051</v>
      </c>
      <c r="D69" s="26"/>
      <c r="E69" s="26">
        <v>5213978</v>
      </c>
      <c r="F69" s="26"/>
      <c r="G69" s="26">
        <v>4000590</v>
      </c>
      <c r="H69" s="26"/>
      <c r="I69" s="26">
        <v>4110838</v>
      </c>
    </row>
    <row r="70" spans="1:9" ht="23.25" customHeight="1">
      <c r="A70" s="4" t="s">
        <v>46</v>
      </c>
      <c r="B70" s="17"/>
      <c r="C70" s="13">
        <f>SUM(C62:C69)</f>
        <v>10521996</v>
      </c>
      <c r="D70" s="15"/>
      <c r="E70" s="13">
        <f>SUM(E62:E69)</f>
        <v>11834856</v>
      </c>
      <c r="F70" s="15"/>
      <c r="G70" s="13">
        <f>SUM(G62:G69)</f>
        <v>5939839</v>
      </c>
      <c r="H70" s="15"/>
      <c r="I70" s="13">
        <f>SUM(I62:I69)</f>
        <v>7456846</v>
      </c>
    </row>
    <row r="71" spans="1:9" ht="23.25" customHeight="1">
      <c r="B71" s="159"/>
      <c r="C71" s="9"/>
      <c r="D71" s="9"/>
      <c r="E71" s="9"/>
      <c r="F71" s="9"/>
      <c r="G71" s="9"/>
      <c r="H71" s="9"/>
      <c r="I71" s="9"/>
    </row>
    <row r="72" spans="1:9" ht="23.25" customHeight="1">
      <c r="A72" s="4" t="s">
        <v>13</v>
      </c>
      <c r="B72" s="159"/>
      <c r="C72" s="28">
        <f>+C59+C70</f>
        <v>14589693</v>
      </c>
      <c r="D72" s="15"/>
      <c r="E72" s="28">
        <f>+E59+E70</f>
        <v>15978574</v>
      </c>
      <c r="F72" s="15"/>
      <c r="G72" s="28">
        <f>+G59+G70</f>
        <v>12790446</v>
      </c>
      <c r="H72" s="15"/>
      <c r="I72" s="28">
        <f>+I59+I70</f>
        <v>13911993</v>
      </c>
    </row>
    <row r="73" spans="1:9" ht="23.25" customHeight="1">
      <c r="A73" s="124"/>
      <c r="B73" s="156"/>
      <c r="C73" s="64"/>
      <c r="D73" s="11"/>
      <c r="E73" s="11"/>
      <c r="F73" s="11"/>
      <c r="G73" s="11"/>
      <c r="H73" s="11"/>
      <c r="I73" s="11"/>
    </row>
    <row r="74" spans="1:9" s="16" customFormat="1" ht="23.25" customHeight="1">
      <c r="A74" s="125"/>
      <c r="B74" s="156"/>
      <c r="C74" s="11"/>
      <c r="D74" s="11"/>
      <c r="E74" s="11"/>
      <c r="F74" s="11"/>
      <c r="G74" s="11"/>
      <c r="H74" s="11"/>
      <c r="I74" s="11"/>
    </row>
    <row r="75" spans="1:9" ht="23.25" customHeight="1">
      <c r="A75" s="32" t="s">
        <v>75</v>
      </c>
      <c r="B75" s="19"/>
      <c r="C75" s="29"/>
      <c r="D75" s="29"/>
      <c r="E75" s="29"/>
      <c r="F75" s="29"/>
      <c r="G75" s="29"/>
      <c r="H75" s="29"/>
      <c r="I75" s="29"/>
    </row>
    <row r="76" spans="1:9" ht="23.25" customHeight="1">
      <c r="A76" s="32" t="s">
        <v>51</v>
      </c>
      <c r="B76" s="19"/>
      <c r="C76" s="29"/>
      <c r="D76" s="29"/>
      <c r="E76" s="29"/>
      <c r="F76" s="29"/>
      <c r="G76" s="29"/>
      <c r="H76" s="29"/>
      <c r="I76" s="29"/>
    </row>
    <row r="77" spans="1:9" ht="23.25" customHeight="1">
      <c r="A77" s="4"/>
    </row>
    <row r="78" spans="1:9" s="29" customFormat="1" ht="23.25" customHeight="1">
      <c r="A78" s="1"/>
      <c r="B78" s="159"/>
      <c r="C78" s="176" t="s">
        <v>32</v>
      </c>
      <c r="D78" s="176"/>
      <c r="E78" s="176"/>
      <c r="F78" s="157"/>
      <c r="G78" s="176" t="s">
        <v>44</v>
      </c>
      <c r="H78" s="176"/>
      <c r="I78" s="176"/>
    </row>
    <row r="79" spans="1:9" s="29" customFormat="1" ht="23.25" customHeight="1">
      <c r="A79" s="1"/>
      <c r="B79" s="159"/>
      <c r="C79" s="158" t="s">
        <v>116</v>
      </c>
      <c r="D79" s="158"/>
      <c r="E79" s="158" t="s">
        <v>62</v>
      </c>
      <c r="F79" s="157"/>
      <c r="G79" s="158" t="s">
        <v>116</v>
      </c>
      <c r="H79" s="158"/>
      <c r="I79" s="158" t="s">
        <v>62</v>
      </c>
    </row>
    <row r="80" spans="1:9" ht="23.25" customHeight="1">
      <c r="A80" s="32" t="s">
        <v>9</v>
      </c>
      <c r="B80" s="156"/>
      <c r="C80" s="23">
        <v>2563</v>
      </c>
      <c r="D80" s="23"/>
      <c r="E80" s="23">
        <v>2562</v>
      </c>
      <c r="F80" s="23"/>
      <c r="G80" s="23">
        <v>2563</v>
      </c>
      <c r="H80" s="23"/>
      <c r="I80" s="23">
        <v>2562</v>
      </c>
    </row>
    <row r="81" spans="1:9" ht="23.25" customHeight="1">
      <c r="A81" s="32"/>
      <c r="B81" s="156"/>
      <c r="C81" s="23" t="s">
        <v>74</v>
      </c>
      <c r="D81" s="23"/>
      <c r="E81" s="23"/>
      <c r="F81" s="23"/>
      <c r="G81" s="23" t="s">
        <v>74</v>
      </c>
      <c r="H81" s="23"/>
      <c r="I81" s="23"/>
    </row>
    <row r="82" spans="1:9" ht="23.25" customHeight="1">
      <c r="B82" s="156"/>
      <c r="C82" s="175" t="s">
        <v>70</v>
      </c>
      <c r="D82" s="175"/>
      <c r="E82" s="175"/>
      <c r="F82" s="175"/>
      <c r="G82" s="175"/>
      <c r="H82" s="175"/>
      <c r="I82" s="175"/>
    </row>
    <row r="83" spans="1:9" ht="23.25" customHeight="1">
      <c r="A83" s="8" t="s">
        <v>14</v>
      </c>
      <c r="B83" s="159"/>
      <c r="C83" s="6"/>
      <c r="D83" s="6"/>
      <c r="E83" s="6"/>
      <c r="F83" s="6"/>
      <c r="G83" s="6"/>
      <c r="H83" s="6"/>
      <c r="I83" s="6"/>
    </row>
    <row r="84" spans="1:9" ht="23.25" customHeight="1">
      <c r="A84" s="1" t="s">
        <v>0</v>
      </c>
      <c r="B84" s="159"/>
      <c r="C84" s="9"/>
      <c r="D84" s="9"/>
      <c r="E84" s="9"/>
      <c r="F84" s="9"/>
      <c r="G84" s="9"/>
      <c r="H84" s="9"/>
      <c r="I84" s="9"/>
    </row>
    <row r="85" spans="1:9" ht="23.25" customHeight="1">
      <c r="A85" s="1" t="s">
        <v>33</v>
      </c>
      <c r="B85" s="159"/>
      <c r="C85" s="22"/>
      <c r="D85" s="22"/>
      <c r="E85" s="22"/>
      <c r="F85" s="22"/>
      <c r="G85" s="22"/>
      <c r="H85" s="22"/>
      <c r="I85" s="22"/>
    </row>
    <row r="86" spans="1:9" ht="23.25" customHeight="1" thickBot="1">
      <c r="A86" s="141" t="s">
        <v>177</v>
      </c>
      <c r="B86" s="159"/>
      <c r="C86" s="26">
        <v>6535484</v>
      </c>
      <c r="D86" s="26"/>
      <c r="E86" s="26">
        <v>6535484</v>
      </c>
      <c r="F86" s="26"/>
      <c r="G86" s="142">
        <v>6535484</v>
      </c>
      <c r="H86" s="26"/>
      <c r="I86" s="142">
        <v>6535484</v>
      </c>
    </row>
    <row r="87" spans="1:9" ht="23.25" customHeight="1" thickTop="1">
      <c r="A87" s="1" t="s">
        <v>34</v>
      </c>
      <c r="B87" s="159"/>
      <c r="C87" s="143"/>
      <c r="D87" s="9"/>
      <c r="E87" s="143"/>
      <c r="F87" s="9"/>
      <c r="G87" s="144"/>
      <c r="H87" s="9"/>
      <c r="I87" s="144"/>
    </row>
    <row r="88" spans="1:9" ht="23.25" customHeight="1">
      <c r="A88" s="141" t="s">
        <v>178</v>
      </c>
      <c r="B88" s="159"/>
      <c r="C88" s="26">
        <v>6499830</v>
      </c>
      <c r="D88" s="26"/>
      <c r="E88" s="26">
        <v>6499830</v>
      </c>
      <c r="F88" s="26"/>
      <c r="G88" s="26">
        <v>6499830</v>
      </c>
      <c r="H88" s="26"/>
      <c r="I88" s="26">
        <v>6499830</v>
      </c>
    </row>
    <row r="89" spans="1:9" ht="23.25" customHeight="1">
      <c r="A89" s="1" t="s">
        <v>53</v>
      </c>
      <c r="B89" s="159"/>
      <c r="C89" s="26">
        <v>1532321</v>
      </c>
      <c r="D89" s="26"/>
      <c r="E89" s="26">
        <v>1532321</v>
      </c>
      <c r="F89" s="26"/>
      <c r="G89" s="26">
        <v>1532321</v>
      </c>
      <c r="H89" s="26"/>
      <c r="I89" s="26">
        <v>1532321</v>
      </c>
    </row>
    <row r="90" spans="1:9" ht="23.25" customHeight="1">
      <c r="A90" s="1" t="s">
        <v>104</v>
      </c>
      <c r="B90" s="159"/>
      <c r="C90" s="26"/>
      <c r="D90" s="26"/>
      <c r="E90" s="26"/>
      <c r="F90" s="26"/>
      <c r="G90" s="26"/>
      <c r="H90" s="26"/>
      <c r="I90" s="26"/>
    </row>
    <row r="91" spans="1:9" ht="23.25" customHeight="1">
      <c r="A91" s="1" t="s">
        <v>105</v>
      </c>
      <c r="B91" s="159"/>
      <c r="C91" s="26">
        <v>-423185</v>
      </c>
      <c r="D91" s="26"/>
      <c r="E91" s="26">
        <v>-423185</v>
      </c>
      <c r="F91" s="26"/>
      <c r="G91" s="26">
        <v>0</v>
      </c>
      <c r="H91" s="26"/>
      <c r="I91" s="26">
        <v>0</v>
      </c>
    </row>
    <row r="92" spans="1:9" ht="23.25" customHeight="1">
      <c r="A92" s="1" t="s">
        <v>106</v>
      </c>
      <c r="B92" s="159"/>
      <c r="C92" s="26">
        <v>-129337</v>
      </c>
      <c r="D92" s="26"/>
      <c r="E92" s="26">
        <v>-129337</v>
      </c>
      <c r="F92" s="26"/>
      <c r="G92" s="26">
        <v>0</v>
      </c>
      <c r="H92" s="26"/>
      <c r="I92" s="26">
        <v>0</v>
      </c>
    </row>
    <row r="93" spans="1:9" ht="23.25" customHeight="1">
      <c r="A93" s="1" t="s">
        <v>15</v>
      </c>
      <c r="B93" s="159"/>
      <c r="C93" s="9"/>
      <c r="D93" s="9"/>
      <c r="E93" s="144"/>
      <c r="F93" s="9"/>
      <c r="G93" s="145"/>
      <c r="H93" s="9"/>
      <c r="I93" s="145"/>
    </row>
    <row r="94" spans="1:9" ht="23.25" customHeight="1">
      <c r="A94" s="1" t="s">
        <v>63</v>
      </c>
      <c r="B94" s="159"/>
      <c r="C94" s="9"/>
      <c r="D94" s="9"/>
      <c r="E94" s="139"/>
      <c r="F94" s="9"/>
      <c r="G94" s="139"/>
      <c r="H94" s="9"/>
      <c r="I94" s="139"/>
    </row>
    <row r="95" spans="1:9" ht="23.25" customHeight="1">
      <c r="A95" s="1" t="s">
        <v>54</v>
      </c>
      <c r="B95" s="159"/>
      <c r="C95" s="26">
        <v>790448</v>
      </c>
      <c r="D95" s="26"/>
      <c r="E95" s="26">
        <v>519900</v>
      </c>
      <c r="F95" s="26"/>
      <c r="G95" s="26">
        <v>653548</v>
      </c>
      <c r="H95" s="26"/>
      <c r="I95" s="26">
        <f>383000</f>
        <v>383000</v>
      </c>
    </row>
    <row r="96" spans="1:9" ht="23.25" customHeight="1">
      <c r="A96" s="146" t="s">
        <v>43</v>
      </c>
      <c r="B96" s="159"/>
      <c r="C96" s="26">
        <v>5253286</v>
      </c>
      <c r="D96" s="26"/>
      <c r="E96" s="26">
        <v>4864947</v>
      </c>
      <c r="F96" s="26"/>
      <c r="G96" s="26">
        <v>3300467</v>
      </c>
      <c r="H96" s="26"/>
      <c r="I96" s="26">
        <v>3190900</v>
      </c>
    </row>
    <row r="97" spans="1:9" ht="23.25" customHeight="1">
      <c r="A97" s="1" t="s">
        <v>55</v>
      </c>
      <c r="B97" s="159"/>
      <c r="C97" s="61">
        <v>322887</v>
      </c>
      <c r="D97" s="26"/>
      <c r="E97" s="61">
        <v>-24927</v>
      </c>
      <c r="F97" s="26"/>
      <c r="G97" s="61">
        <v>0</v>
      </c>
      <c r="H97" s="26"/>
      <c r="I97" s="61">
        <v>0</v>
      </c>
    </row>
    <row r="98" spans="1:9" ht="23.25" customHeight="1">
      <c r="A98" s="4" t="s">
        <v>66</v>
      </c>
      <c r="B98" s="159"/>
      <c r="C98" s="147">
        <f>SUM(C88:C97)</f>
        <v>13846250</v>
      </c>
      <c r="D98" s="15"/>
      <c r="E98" s="147">
        <f>SUM(E88:E97)</f>
        <v>12839549</v>
      </c>
      <c r="F98" s="15"/>
      <c r="G98" s="147">
        <f>SUM(G88:G97)</f>
        <v>11986166</v>
      </c>
      <c r="H98" s="15"/>
      <c r="I98" s="147">
        <f>SUM(I88:I97)</f>
        <v>11606051</v>
      </c>
    </row>
    <row r="99" spans="1:9" ht="23.25" customHeight="1">
      <c r="A99" s="1" t="s">
        <v>56</v>
      </c>
      <c r="B99" s="159"/>
      <c r="C99" s="26">
        <v>941686</v>
      </c>
      <c r="D99" s="26"/>
      <c r="E99" s="26">
        <v>874375</v>
      </c>
      <c r="F99" s="26"/>
      <c r="G99" s="61">
        <v>0</v>
      </c>
      <c r="H99" s="26"/>
      <c r="I99" s="26">
        <v>0</v>
      </c>
    </row>
    <row r="100" spans="1:9" ht="23.25" customHeight="1">
      <c r="A100" s="4" t="s">
        <v>16</v>
      </c>
      <c r="B100" s="159"/>
      <c r="C100" s="13">
        <f>SUM(C98:C99)</f>
        <v>14787936</v>
      </c>
      <c r="D100" s="9"/>
      <c r="E100" s="148">
        <f>SUM(E98:E99)</f>
        <v>13713924</v>
      </c>
      <c r="F100" s="9"/>
      <c r="G100" s="13">
        <f>SUM(G98:G99)</f>
        <v>11986166</v>
      </c>
      <c r="H100" s="9"/>
      <c r="I100" s="149">
        <f>SUM(I98:I99)</f>
        <v>11606051</v>
      </c>
    </row>
    <row r="101" spans="1:9" ht="23.25" customHeight="1">
      <c r="A101" s="4"/>
      <c r="B101" s="159"/>
      <c r="C101" s="15"/>
      <c r="D101" s="9"/>
      <c r="E101" s="147"/>
      <c r="F101" s="9"/>
      <c r="G101" s="15"/>
      <c r="H101" s="9"/>
      <c r="I101" s="150"/>
    </row>
    <row r="102" spans="1:9" ht="23.25" customHeight="1" thickBot="1">
      <c r="A102" s="4" t="s">
        <v>17</v>
      </c>
      <c r="B102" s="159"/>
      <c r="C102" s="151">
        <f>C100+C72</f>
        <v>29377629</v>
      </c>
      <c r="D102" s="9"/>
      <c r="E102" s="151">
        <f>E100+E72</f>
        <v>29692498</v>
      </c>
      <c r="F102" s="9"/>
      <c r="G102" s="151">
        <f>G100+G72</f>
        <v>24776612</v>
      </c>
      <c r="H102" s="9"/>
      <c r="I102" s="151">
        <f>I100+I72</f>
        <v>25518044</v>
      </c>
    </row>
    <row r="103" spans="1:9" ht="23.25" customHeight="1" thickTop="1">
      <c r="A103" s="4"/>
      <c r="B103" s="159"/>
      <c r="C103" s="152"/>
      <c r="D103" s="153"/>
      <c r="E103" s="152"/>
      <c r="F103" s="153"/>
      <c r="G103" s="30"/>
      <c r="H103" s="9"/>
      <c r="I103" s="30"/>
    </row>
    <row r="104" spans="1:9" ht="23.25" customHeight="1">
      <c r="B104" s="104"/>
      <c r="C104" s="154"/>
      <c r="D104" s="22"/>
      <c r="E104" s="154"/>
      <c r="F104" s="22"/>
      <c r="G104" s="154"/>
      <c r="H104" s="22"/>
      <c r="I104" s="154"/>
    </row>
    <row r="106" spans="1:9" ht="23.25" customHeight="1">
      <c r="C106" s="68"/>
      <c r="E106" s="68"/>
      <c r="G106" s="68"/>
      <c r="I106" s="68"/>
    </row>
    <row r="107" spans="1:9" ht="23.25" customHeight="1">
      <c r="C107" s="38"/>
    </row>
  </sheetData>
  <mergeCells count="9">
    <mergeCell ref="C82:I82"/>
    <mergeCell ref="G4:I4"/>
    <mergeCell ref="G40:I40"/>
    <mergeCell ref="C44:I44"/>
    <mergeCell ref="G78:I78"/>
    <mergeCell ref="C8:I8"/>
    <mergeCell ref="C4:E4"/>
    <mergeCell ref="C40:E40"/>
    <mergeCell ref="C78:E78"/>
  </mergeCells>
  <phoneticPr fontId="6" type="noConversion"/>
  <pageMargins left="0.8" right="0.8" top="0.48" bottom="0.5" header="0.5" footer="0.5"/>
  <pageSetup paperSize="9" scale="80" firstPageNumber="3" fitToHeight="0" orientation="portrait" useFirstPageNumber="1" r:id="rId1"/>
  <headerFooter alignWithMargins="0">
    <oddFooter xml:space="preserve">&amp;L&amp;15  หมายเหตุประกอบงบการเงินเป็นส่วนหนึ่งของงบการเงินระหว่างกาลนี้&amp;16
&amp;C&amp;15
&amp;P&amp;R&amp;"Angsana New,Italic"&amp;15
</oddFooter>
  </headerFooter>
  <rowBreaks count="2" manualBreakCount="2">
    <brk id="36" max="16383" man="1"/>
    <brk id="7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35B0E-8D91-425B-B550-E48F62B12CF3}">
  <sheetPr>
    <tabColor rgb="FF002060"/>
    <pageSetUpPr fitToPage="1"/>
  </sheetPr>
  <dimension ref="A1:AN102"/>
  <sheetViews>
    <sheetView tabSelected="1" view="pageBreakPreview" topLeftCell="A85" zoomScaleNormal="85" zoomScaleSheetLayoutView="100" workbookViewId="0">
      <selection activeCell="A96" sqref="A96"/>
    </sheetView>
  </sheetViews>
  <sheetFormatPr defaultColWidth="9.21875" defaultRowHeight="23.25" customHeight="1"/>
  <cols>
    <col min="1" max="1" width="55.5546875" style="1" customWidth="1"/>
    <col min="2" max="2" width="9.5546875" style="42" bestFit="1" customWidth="1"/>
    <col min="3" max="3" width="12.77734375" style="3" customWidth="1"/>
    <col min="4" max="4" width="0.77734375" style="3" customWidth="1"/>
    <col min="5" max="5" width="12.77734375" style="3" customWidth="1"/>
    <col min="6" max="6" width="0.77734375" style="3" customWidth="1"/>
    <col min="7" max="7" width="12.77734375" style="3" customWidth="1"/>
    <col min="8" max="8" width="0.77734375" style="3" customWidth="1"/>
    <col min="9" max="9" width="12.77734375" style="3" customWidth="1"/>
    <col min="10" max="16384" width="9.21875" style="3"/>
  </cols>
  <sheetData>
    <row r="1" spans="1:9" ht="23.25" customHeight="1">
      <c r="A1" s="32" t="s">
        <v>75</v>
      </c>
    </row>
    <row r="2" spans="1:9" ht="23.25" customHeight="1">
      <c r="A2" s="32" t="s">
        <v>68</v>
      </c>
      <c r="B2" s="43"/>
      <c r="C2" s="20"/>
      <c r="D2" s="157"/>
      <c r="E2" s="20"/>
    </row>
    <row r="3" spans="1:9" ht="15" customHeight="1"/>
    <row r="4" spans="1:9" ht="23.25" customHeight="1">
      <c r="C4" s="176" t="s">
        <v>32</v>
      </c>
      <c r="D4" s="176"/>
      <c r="E4" s="176"/>
      <c r="F4" s="157"/>
      <c r="G4" s="176" t="s">
        <v>44</v>
      </c>
      <c r="H4" s="176"/>
      <c r="I4" s="176"/>
    </row>
    <row r="5" spans="1:9" ht="23.25" customHeight="1">
      <c r="C5" s="177" t="s">
        <v>69</v>
      </c>
      <c r="D5" s="177"/>
      <c r="E5" s="177"/>
      <c r="F5" s="158"/>
      <c r="G5" s="177" t="s">
        <v>69</v>
      </c>
      <c r="H5" s="177"/>
      <c r="I5" s="177"/>
    </row>
    <row r="6" spans="1:9" ht="23.25" customHeight="1">
      <c r="C6" s="177" t="s">
        <v>117</v>
      </c>
      <c r="D6" s="177"/>
      <c r="E6" s="177"/>
      <c r="F6" s="158"/>
      <c r="G6" s="177" t="s">
        <v>117</v>
      </c>
      <c r="H6" s="177"/>
      <c r="I6" s="177"/>
    </row>
    <row r="7" spans="1:9" ht="23.25" customHeight="1">
      <c r="A7" s="4"/>
      <c r="B7" s="44" t="s">
        <v>1</v>
      </c>
      <c r="C7" s="158">
        <v>2563</v>
      </c>
      <c r="D7" s="158"/>
      <c r="E7" s="158">
        <v>2562</v>
      </c>
      <c r="F7" s="158"/>
      <c r="G7" s="158">
        <v>2563</v>
      </c>
      <c r="H7" s="158"/>
      <c r="I7" s="158">
        <v>2562</v>
      </c>
    </row>
    <row r="8" spans="1:9" ht="23.25" customHeight="1">
      <c r="B8" s="44"/>
      <c r="C8" s="178" t="s">
        <v>70</v>
      </c>
      <c r="D8" s="178"/>
      <c r="E8" s="178"/>
      <c r="F8" s="178"/>
      <c r="G8" s="178"/>
      <c r="H8" s="178"/>
      <c r="I8" s="178"/>
    </row>
    <row r="9" spans="1:9" ht="23.25" customHeight="1">
      <c r="A9" s="8" t="s">
        <v>24</v>
      </c>
      <c r="B9" s="42">
        <v>4</v>
      </c>
      <c r="C9" s="6"/>
      <c r="D9" s="6"/>
      <c r="E9" s="6"/>
      <c r="F9" s="6"/>
      <c r="G9" s="6"/>
      <c r="H9" s="6"/>
      <c r="I9" s="6"/>
    </row>
    <row r="10" spans="1:9" ht="23.25" customHeight="1">
      <c r="A10" s="1" t="s">
        <v>122</v>
      </c>
      <c r="C10" s="69">
        <v>296280</v>
      </c>
      <c r="D10" s="6"/>
      <c r="E10" s="69">
        <f>303131-3802</f>
        <v>299329</v>
      </c>
      <c r="F10" s="6"/>
      <c r="G10" s="26">
        <v>69021</v>
      </c>
      <c r="H10" s="6"/>
      <c r="I10" s="26">
        <f>81973-3802</f>
        <v>78171</v>
      </c>
    </row>
    <row r="11" spans="1:9" ht="23.25" customHeight="1">
      <c r="A11" s="1" t="s">
        <v>25</v>
      </c>
      <c r="C11" s="26">
        <v>0</v>
      </c>
      <c r="D11" s="9"/>
      <c r="E11" s="26">
        <v>22239</v>
      </c>
      <c r="F11" s="9"/>
      <c r="G11" s="26">
        <v>0</v>
      </c>
      <c r="H11" s="9"/>
      <c r="I11" s="26">
        <v>0</v>
      </c>
    </row>
    <row r="12" spans="1:9" ht="23.25" customHeight="1">
      <c r="A12" s="1" t="s">
        <v>118</v>
      </c>
      <c r="C12" s="26"/>
      <c r="D12" s="9"/>
      <c r="E12" s="26"/>
      <c r="F12" s="9"/>
      <c r="G12" s="26"/>
      <c r="H12" s="9"/>
      <c r="I12" s="26"/>
    </row>
    <row r="13" spans="1:9" ht="23.25" customHeight="1">
      <c r="A13" s="1" t="s">
        <v>119</v>
      </c>
      <c r="C13" s="26">
        <f>72620+1055</f>
        <v>73675</v>
      </c>
      <c r="D13" s="9"/>
      <c r="E13" s="26">
        <v>2070</v>
      </c>
      <c r="F13" s="9"/>
      <c r="G13" s="31">
        <v>30097</v>
      </c>
      <c r="H13" s="9"/>
      <c r="I13" s="26">
        <v>0</v>
      </c>
    </row>
    <row r="14" spans="1:9" ht="23.25" customHeight="1">
      <c r="A14" s="1" t="s">
        <v>184</v>
      </c>
      <c r="C14" s="26">
        <v>26692</v>
      </c>
      <c r="D14" s="9"/>
      <c r="E14" s="26">
        <v>33274</v>
      </c>
      <c r="F14" s="9"/>
      <c r="G14" s="26">
        <v>56773</v>
      </c>
      <c r="H14" s="9"/>
      <c r="I14" s="26">
        <v>69569</v>
      </c>
    </row>
    <row r="15" spans="1:9" ht="23.25" customHeight="1">
      <c r="A15" s="1" t="s">
        <v>114</v>
      </c>
      <c r="B15" s="42" t="s">
        <v>203</v>
      </c>
      <c r="C15" s="30">
        <v>0</v>
      </c>
      <c r="D15" s="30"/>
      <c r="E15" s="30">
        <v>0</v>
      </c>
      <c r="F15" s="30"/>
      <c r="G15" s="30">
        <v>0</v>
      </c>
      <c r="H15" s="9"/>
      <c r="I15" s="26">
        <v>13344</v>
      </c>
    </row>
    <row r="16" spans="1:9" ht="23.25" customHeight="1">
      <c r="A16" s="1" t="s">
        <v>26</v>
      </c>
      <c r="C16" s="70">
        <f>3011-1</f>
        <v>3010</v>
      </c>
      <c r="D16" s="9"/>
      <c r="E16" s="70">
        <f>69542-(60433*0)-(3925*0)</f>
        <v>69542</v>
      </c>
      <c r="F16" s="9"/>
      <c r="G16" s="61">
        <v>225</v>
      </c>
      <c r="H16" s="9"/>
      <c r="I16" s="61">
        <f>75674-(60433*0)-13344</f>
        <v>62330</v>
      </c>
    </row>
    <row r="17" spans="1:9" ht="23.25" customHeight="1">
      <c r="A17" s="4" t="s">
        <v>27</v>
      </c>
      <c r="C17" s="65">
        <f>SUM(C10:C16)</f>
        <v>399657</v>
      </c>
      <c r="D17" s="15"/>
      <c r="E17" s="65">
        <f>SUM(E10:E16)</f>
        <v>426454</v>
      </c>
      <c r="F17" s="15"/>
      <c r="G17" s="28">
        <f>SUM(G10:G16)</f>
        <v>156116</v>
      </c>
      <c r="H17" s="15"/>
      <c r="I17" s="28">
        <f>SUM(I10:I16)</f>
        <v>223414</v>
      </c>
    </row>
    <row r="18" spans="1:9" ht="23.25" customHeight="1">
      <c r="C18" s="9"/>
      <c r="D18" s="9"/>
      <c r="E18" s="9"/>
      <c r="F18" s="9"/>
      <c r="G18" s="9"/>
      <c r="H18" s="9"/>
      <c r="I18" s="9"/>
    </row>
    <row r="19" spans="1:9" ht="23.25" customHeight="1">
      <c r="A19" s="8" t="s">
        <v>28</v>
      </c>
      <c r="B19" s="42">
        <v>4</v>
      </c>
      <c r="C19" s="45"/>
      <c r="D19" s="9"/>
      <c r="E19" s="45"/>
      <c r="F19" s="9"/>
      <c r="G19" s="45"/>
      <c r="H19" s="9"/>
      <c r="I19" s="45"/>
    </row>
    <row r="20" spans="1:9" ht="23.25" customHeight="1">
      <c r="A20" s="1" t="s">
        <v>123</v>
      </c>
      <c r="C20" s="31">
        <v>57657</v>
      </c>
      <c r="D20" s="9"/>
      <c r="E20" s="31">
        <v>96287</v>
      </c>
      <c r="F20" s="9"/>
      <c r="G20" s="26">
        <v>10806</v>
      </c>
      <c r="H20" s="9"/>
      <c r="I20" s="26">
        <v>9251</v>
      </c>
    </row>
    <row r="21" spans="1:9" ht="23.25" customHeight="1">
      <c r="A21" s="1" t="s">
        <v>29</v>
      </c>
      <c r="C21" s="26">
        <v>0</v>
      </c>
      <c r="D21" s="9"/>
      <c r="E21" s="26">
        <v>7527</v>
      </c>
      <c r="F21" s="9"/>
      <c r="G21" s="30">
        <v>0</v>
      </c>
      <c r="H21" s="9"/>
      <c r="I21" s="30">
        <v>0</v>
      </c>
    </row>
    <row r="22" spans="1:9" ht="23.25" customHeight="1">
      <c r="A22" s="1" t="s">
        <v>111</v>
      </c>
    </row>
    <row r="23" spans="1:9" ht="23.25" customHeight="1">
      <c r="A23" s="3" t="s">
        <v>125</v>
      </c>
      <c r="C23" s="64">
        <v>0</v>
      </c>
      <c r="D23" s="11"/>
      <c r="E23" s="64">
        <v>0</v>
      </c>
      <c r="F23" s="11"/>
      <c r="G23" s="31">
        <v>0</v>
      </c>
      <c r="H23" s="11"/>
      <c r="I23" s="31">
        <v>6909</v>
      </c>
    </row>
    <row r="24" spans="1:9" ht="23.25" customHeight="1">
      <c r="A24" s="1" t="s">
        <v>112</v>
      </c>
      <c r="C24" s="26">
        <v>6482</v>
      </c>
      <c r="D24" s="9"/>
      <c r="E24" s="26">
        <v>1962</v>
      </c>
      <c r="F24" s="9"/>
      <c r="G24" s="9">
        <v>4522</v>
      </c>
      <c r="H24" s="11"/>
      <c r="I24" s="9">
        <v>66</v>
      </c>
    </row>
    <row r="25" spans="1:9" ht="23.25" customHeight="1">
      <c r="A25" s="1" t="s">
        <v>48</v>
      </c>
      <c r="C25" s="64">
        <v>49755</v>
      </c>
      <c r="D25" s="11"/>
      <c r="E25" s="64">
        <f>91409</f>
        <v>91409</v>
      </c>
      <c r="F25" s="11"/>
      <c r="G25" s="9">
        <v>38741</v>
      </c>
      <c r="H25" s="11"/>
      <c r="I25" s="9">
        <f>67062</f>
        <v>67062</v>
      </c>
    </row>
    <row r="26" spans="1:9" ht="23.25" customHeight="1">
      <c r="A26" s="4" t="s">
        <v>30</v>
      </c>
      <c r="C26" s="67">
        <f>SUM(C20:C25)</f>
        <v>113894</v>
      </c>
      <c r="D26" s="15"/>
      <c r="E26" s="67">
        <f>SUM(E20:E25)</f>
        <v>197185</v>
      </c>
      <c r="F26" s="15"/>
      <c r="G26" s="67">
        <f>SUM(G20:G25)</f>
        <v>54069</v>
      </c>
      <c r="H26" s="15"/>
      <c r="I26" s="67">
        <f>SUM(I20:I25)</f>
        <v>83288</v>
      </c>
    </row>
    <row r="27" spans="1:9" ht="23.25" customHeight="1">
      <c r="A27" s="4"/>
      <c r="C27" s="12"/>
      <c r="D27" s="15"/>
      <c r="E27" s="12"/>
      <c r="F27" s="15"/>
      <c r="G27" s="12"/>
      <c r="H27" s="15"/>
      <c r="I27" s="12"/>
    </row>
    <row r="28" spans="1:9" ht="23.25" customHeight="1">
      <c r="A28" s="4" t="s">
        <v>179</v>
      </c>
      <c r="C28" s="12">
        <f>C17-C26</f>
        <v>285763</v>
      </c>
      <c r="D28" s="15"/>
      <c r="E28" s="12">
        <f>E17-E26</f>
        <v>229269</v>
      </c>
      <c r="F28" s="15"/>
      <c r="G28" s="12">
        <f>G17-G26</f>
        <v>102047</v>
      </c>
      <c r="H28" s="15"/>
      <c r="I28" s="12">
        <f>I17-I26</f>
        <v>140126</v>
      </c>
    </row>
    <row r="29" spans="1:9" ht="23.25" customHeight="1">
      <c r="A29" s="1" t="s">
        <v>124</v>
      </c>
      <c r="B29" s="42">
        <v>4</v>
      </c>
      <c r="C29" s="66">
        <v>-46493</v>
      </c>
      <c r="D29" s="11"/>
      <c r="E29" s="66">
        <v>-63779</v>
      </c>
      <c r="F29" s="11"/>
      <c r="G29" s="9">
        <v>-34457</v>
      </c>
      <c r="H29" s="11"/>
      <c r="I29" s="9">
        <v>-50503</v>
      </c>
    </row>
    <row r="30" spans="1:9" ht="23.25" customHeight="1">
      <c r="A30" s="1" t="s">
        <v>201</v>
      </c>
      <c r="C30" s="12"/>
      <c r="D30" s="15"/>
      <c r="E30" s="12"/>
      <c r="F30" s="15"/>
      <c r="G30" s="12"/>
      <c r="H30" s="15"/>
      <c r="I30" s="12"/>
    </row>
    <row r="31" spans="1:9" ht="23.25" customHeight="1">
      <c r="A31" s="1" t="s">
        <v>193</v>
      </c>
      <c r="B31" s="42">
        <v>8</v>
      </c>
      <c r="C31" s="70">
        <v>4215</v>
      </c>
      <c r="D31" s="9"/>
      <c r="E31" s="70">
        <v>14321</v>
      </c>
      <c r="F31" s="9"/>
      <c r="G31" s="87">
        <v>0</v>
      </c>
      <c r="H31" s="9"/>
      <c r="I31" s="87">
        <v>0</v>
      </c>
    </row>
    <row r="32" spans="1:9" ht="23.25" customHeight="1">
      <c r="A32" s="4" t="s">
        <v>196</v>
      </c>
      <c r="C32" s="15">
        <f>+C17-C26+SUM(C29:C31)</f>
        <v>243485</v>
      </c>
      <c r="D32" s="15"/>
      <c r="E32" s="15">
        <f>+E17-E26+SUM(E29:E31)</f>
        <v>179811</v>
      </c>
      <c r="F32" s="15"/>
      <c r="G32" s="15">
        <f>+G17-G26+SUM(G29:G31)</f>
        <v>67590</v>
      </c>
      <c r="H32" s="15"/>
      <c r="I32" s="15">
        <f>+I17-I26+SUM(I29:I31)</f>
        <v>89623</v>
      </c>
    </row>
    <row r="33" spans="1:9" ht="23.25" customHeight="1">
      <c r="A33" s="1" t="s">
        <v>194</v>
      </c>
      <c r="B33" s="42">
        <v>14</v>
      </c>
      <c r="C33" s="74">
        <v>-58935</v>
      </c>
      <c r="D33" s="9"/>
      <c r="E33" s="74">
        <v>-57244</v>
      </c>
      <c r="F33" s="9"/>
      <c r="G33" s="74">
        <v>-12241</v>
      </c>
      <c r="H33" s="9"/>
      <c r="I33" s="74">
        <v>-17691</v>
      </c>
    </row>
    <row r="34" spans="1:9" ht="23.25" customHeight="1" thickBot="1">
      <c r="A34" s="4" t="s">
        <v>197</v>
      </c>
      <c r="B34" s="46"/>
      <c r="C34" s="75">
        <f>C32+C33</f>
        <v>184550</v>
      </c>
      <c r="D34" s="12"/>
      <c r="E34" s="75">
        <f>E32+E33</f>
        <v>122567</v>
      </c>
      <c r="F34" s="12"/>
      <c r="G34" s="75">
        <f>G32+G33</f>
        <v>55349</v>
      </c>
      <c r="H34" s="12"/>
      <c r="I34" s="75">
        <f>I32+I33</f>
        <v>71932</v>
      </c>
    </row>
    <row r="35" spans="1:9" ht="23.25" customHeight="1" thickTop="1">
      <c r="A35" s="4"/>
      <c r="C35" s="60"/>
      <c r="D35" s="9"/>
      <c r="E35" s="60"/>
      <c r="F35" s="9"/>
      <c r="G35" s="60"/>
      <c r="H35" s="9"/>
      <c r="I35" s="60"/>
    </row>
    <row r="36" spans="1:9" ht="23.25" customHeight="1">
      <c r="A36" s="32" t="s">
        <v>75</v>
      </c>
      <c r="C36" s="47"/>
      <c r="E36" s="47"/>
      <c r="F36" s="47"/>
      <c r="G36" s="47"/>
      <c r="H36" s="47"/>
      <c r="I36" s="47"/>
    </row>
    <row r="37" spans="1:9" ht="23.25" customHeight="1">
      <c r="A37" s="32" t="s">
        <v>68</v>
      </c>
      <c r="B37" s="43"/>
      <c r="C37" s="20"/>
      <c r="D37" s="157"/>
      <c r="E37" s="20"/>
    </row>
    <row r="38" spans="1:9" ht="13.5" customHeight="1"/>
    <row r="39" spans="1:9" ht="23.25" customHeight="1">
      <c r="C39" s="176" t="s">
        <v>32</v>
      </c>
      <c r="D39" s="176"/>
      <c r="E39" s="176"/>
      <c r="F39" s="157"/>
      <c r="G39" s="176" t="s">
        <v>44</v>
      </c>
      <c r="H39" s="176"/>
      <c r="I39" s="176"/>
    </row>
    <row r="40" spans="1:9" ht="23.25" customHeight="1">
      <c r="C40" s="177" t="s">
        <v>69</v>
      </c>
      <c r="D40" s="177"/>
      <c r="E40" s="177"/>
      <c r="F40" s="158"/>
      <c r="G40" s="177" t="s">
        <v>69</v>
      </c>
      <c r="H40" s="177"/>
      <c r="I40" s="177"/>
    </row>
    <row r="41" spans="1:9" ht="23.25" customHeight="1">
      <c r="C41" s="177" t="s">
        <v>117</v>
      </c>
      <c r="D41" s="177"/>
      <c r="E41" s="177"/>
      <c r="F41" s="158"/>
      <c r="G41" s="177" t="s">
        <v>117</v>
      </c>
      <c r="H41" s="177"/>
      <c r="I41" s="177"/>
    </row>
    <row r="42" spans="1:9" ht="23.25" customHeight="1">
      <c r="A42" s="4"/>
      <c r="B42" s="44" t="s">
        <v>1</v>
      </c>
      <c r="C42" s="158">
        <v>2563</v>
      </c>
      <c r="D42" s="158"/>
      <c r="E42" s="158">
        <v>2562</v>
      </c>
      <c r="F42" s="158"/>
      <c r="G42" s="158">
        <v>2563</v>
      </c>
      <c r="H42" s="158"/>
      <c r="I42" s="158">
        <v>2562</v>
      </c>
    </row>
    <row r="43" spans="1:9" ht="23.25" customHeight="1">
      <c r="B43" s="44"/>
      <c r="C43" s="178" t="s">
        <v>70</v>
      </c>
      <c r="D43" s="178"/>
      <c r="E43" s="178"/>
      <c r="F43" s="178"/>
      <c r="G43" s="178"/>
      <c r="H43" s="178"/>
      <c r="I43" s="178"/>
    </row>
    <row r="44" spans="1:9" ht="23.25" customHeight="1">
      <c r="A44" s="4" t="s">
        <v>195</v>
      </c>
      <c r="C44" s="77"/>
      <c r="D44" s="2"/>
      <c r="E44" s="2"/>
      <c r="F44" s="2"/>
      <c r="G44" s="2"/>
      <c r="H44" s="2"/>
      <c r="I44" s="2"/>
    </row>
    <row r="45" spans="1:9" ht="23.25" customHeight="1">
      <c r="A45" s="1" t="s">
        <v>126</v>
      </c>
      <c r="C45" s="31">
        <f>C47-C46</f>
        <v>178248</v>
      </c>
      <c r="D45" s="31"/>
      <c r="E45" s="31">
        <f>E47-E46</f>
        <v>117398</v>
      </c>
      <c r="F45" s="31"/>
      <c r="G45" s="31">
        <f>G47-G46</f>
        <v>55349</v>
      </c>
      <c r="H45" s="31"/>
      <c r="I45" s="31">
        <f>I47-I46</f>
        <v>71932</v>
      </c>
    </row>
    <row r="46" spans="1:9" ht="23.25" customHeight="1">
      <c r="A46" s="1" t="s">
        <v>127</v>
      </c>
      <c r="C46" s="36">
        <v>6302</v>
      </c>
      <c r="D46" s="78"/>
      <c r="E46" s="36">
        <v>5169</v>
      </c>
      <c r="F46" s="78"/>
      <c r="G46" s="27">
        <v>0</v>
      </c>
      <c r="H46" s="79"/>
      <c r="I46" s="27">
        <v>0</v>
      </c>
    </row>
    <row r="47" spans="1:9" ht="23.25" customHeight="1" thickBot="1">
      <c r="A47" s="4"/>
      <c r="C47" s="80">
        <f>C34</f>
        <v>184550</v>
      </c>
      <c r="D47" s="81"/>
      <c r="E47" s="82">
        <f>E34</f>
        <v>122567</v>
      </c>
      <c r="F47" s="81"/>
      <c r="G47" s="82">
        <f>G34</f>
        <v>55349</v>
      </c>
      <c r="H47" s="81"/>
      <c r="I47" s="82">
        <f>I34</f>
        <v>71932</v>
      </c>
    </row>
    <row r="48" spans="1:9" ht="22.2" customHeight="1" thickTop="1">
      <c r="A48" s="4"/>
      <c r="C48" s="83"/>
      <c r="D48" s="81"/>
      <c r="E48" s="84"/>
      <c r="F48" s="81"/>
      <c r="G48" s="85"/>
      <c r="H48" s="81"/>
      <c r="I48" s="85"/>
    </row>
    <row r="49" spans="1:9" ht="23.25" customHeight="1">
      <c r="A49" s="4" t="s">
        <v>199</v>
      </c>
      <c r="C49" s="86"/>
    </row>
    <row r="50" spans="1:9" ht="23.25" customHeight="1" thickBot="1">
      <c r="A50" s="1" t="s">
        <v>198</v>
      </c>
      <c r="B50" s="42">
        <v>15</v>
      </c>
      <c r="C50" s="120">
        <v>2.742348646041512E-2</v>
      </c>
      <c r="D50" s="121"/>
      <c r="E50" s="120">
        <v>1.8061703152236288E-2</v>
      </c>
      <c r="F50" s="121"/>
      <c r="G50" s="123">
        <v>8.5154534810910447E-3</v>
      </c>
      <c r="H50" s="121"/>
      <c r="I50" s="120">
        <v>1.1066750976564002E-2</v>
      </c>
    </row>
    <row r="51" spans="1:9" ht="23.25" customHeight="1" thickTop="1">
      <c r="C51" s="132">
        <f>C47/'BS3'!C88</f>
        <v>2.8393050279776549E-2</v>
      </c>
    </row>
    <row r="52" spans="1:9" ht="23.25" customHeight="1">
      <c r="A52" s="32" t="s">
        <v>75</v>
      </c>
    </row>
    <row r="53" spans="1:9" ht="23.25" customHeight="1">
      <c r="A53" s="32" t="s">
        <v>68</v>
      </c>
      <c r="B53" s="43"/>
      <c r="C53" s="20"/>
      <c r="D53" s="157"/>
      <c r="E53" s="20"/>
    </row>
    <row r="55" spans="1:9" ht="23.25" customHeight="1">
      <c r="C55" s="176" t="s">
        <v>32</v>
      </c>
      <c r="D55" s="176"/>
      <c r="E55" s="176"/>
      <c r="F55" s="157"/>
      <c r="G55" s="176" t="s">
        <v>44</v>
      </c>
      <c r="H55" s="176"/>
      <c r="I55" s="176"/>
    </row>
    <row r="56" spans="1:9" ht="23.25" customHeight="1">
      <c r="C56" s="177" t="s">
        <v>120</v>
      </c>
      <c r="D56" s="177"/>
      <c r="E56" s="177"/>
      <c r="F56" s="158"/>
      <c r="G56" s="177" t="s">
        <v>120</v>
      </c>
      <c r="H56" s="177"/>
      <c r="I56" s="177"/>
    </row>
    <row r="57" spans="1:9" ht="23.25" customHeight="1">
      <c r="C57" s="177" t="s">
        <v>117</v>
      </c>
      <c r="D57" s="177"/>
      <c r="E57" s="177"/>
      <c r="F57" s="158"/>
      <c r="G57" s="177" t="s">
        <v>117</v>
      </c>
      <c r="H57" s="177"/>
      <c r="I57" s="177"/>
    </row>
    <row r="58" spans="1:9" ht="23.25" customHeight="1">
      <c r="A58" s="4"/>
      <c r="B58" s="44" t="s">
        <v>1</v>
      </c>
      <c r="C58" s="158">
        <v>2563</v>
      </c>
      <c r="D58" s="158"/>
      <c r="E58" s="158">
        <v>2562</v>
      </c>
      <c r="F58" s="158"/>
      <c r="G58" s="158">
        <v>2563</v>
      </c>
      <c r="H58" s="158"/>
      <c r="I58" s="158">
        <v>2562</v>
      </c>
    </row>
    <row r="59" spans="1:9" ht="23.25" customHeight="1">
      <c r="B59" s="44"/>
      <c r="C59" s="178" t="s">
        <v>70</v>
      </c>
      <c r="D59" s="178"/>
      <c r="E59" s="178"/>
      <c r="F59" s="178"/>
      <c r="G59" s="178"/>
      <c r="H59" s="178"/>
      <c r="I59" s="178"/>
    </row>
    <row r="60" spans="1:9" ht="23.25" customHeight="1">
      <c r="A60" s="8" t="s">
        <v>24</v>
      </c>
      <c r="B60" s="42">
        <v>4</v>
      </c>
      <c r="C60" s="6"/>
      <c r="D60" s="6"/>
      <c r="E60" s="6"/>
      <c r="F60" s="6"/>
      <c r="G60" s="6"/>
      <c r="H60" s="6"/>
      <c r="I60" s="6"/>
    </row>
    <row r="61" spans="1:9" ht="23.25" customHeight="1">
      <c r="A61" s="1" t="s">
        <v>122</v>
      </c>
      <c r="C61" s="69">
        <v>953529</v>
      </c>
      <c r="D61" s="6"/>
      <c r="E61" s="69">
        <f>904293-3802</f>
        <v>900491</v>
      </c>
      <c r="F61" s="6"/>
      <c r="G61" s="26">
        <v>234188</v>
      </c>
      <c r="H61" s="6"/>
      <c r="I61" s="26">
        <f>226266-3802</f>
        <v>222464</v>
      </c>
    </row>
    <row r="62" spans="1:9" ht="23.25" customHeight="1">
      <c r="A62" s="1" t="s">
        <v>25</v>
      </c>
      <c r="C62" s="26">
        <v>151075</v>
      </c>
      <c r="D62" s="9"/>
      <c r="E62" s="26">
        <v>192962</v>
      </c>
      <c r="F62" s="9"/>
      <c r="G62" s="26">
        <v>0</v>
      </c>
      <c r="H62" s="9"/>
      <c r="I62" s="26">
        <v>0</v>
      </c>
    </row>
    <row r="63" spans="1:9" ht="23.25" customHeight="1">
      <c r="A63" s="1" t="s">
        <v>118</v>
      </c>
      <c r="C63" s="26"/>
      <c r="D63" s="9"/>
      <c r="E63" s="26"/>
      <c r="F63" s="9"/>
      <c r="G63" s="26"/>
      <c r="H63" s="9"/>
      <c r="I63" s="26"/>
    </row>
    <row r="64" spans="1:9" ht="23.25" customHeight="1">
      <c r="A64" s="1" t="s">
        <v>119</v>
      </c>
      <c r="C64" s="26">
        <f>47200+1056</f>
        <v>48256</v>
      </c>
      <c r="D64" s="9"/>
      <c r="E64" s="26">
        <v>615</v>
      </c>
      <c r="F64" s="9"/>
      <c r="G64" s="26">
        <v>0</v>
      </c>
      <c r="H64" s="9"/>
      <c r="I64" s="26">
        <v>0</v>
      </c>
    </row>
    <row r="65" spans="1:9" ht="23.25" customHeight="1">
      <c r="A65" s="1" t="s">
        <v>184</v>
      </c>
      <c r="C65" s="26">
        <v>80992</v>
      </c>
      <c r="D65" s="9"/>
      <c r="E65" s="26">
        <v>99055</v>
      </c>
      <c r="F65" s="9"/>
      <c r="G65" s="36">
        <v>172016</v>
      </c>
      <c r="H65" s="9"/>
      <c r="I65" s="36">
        <v>200569</v>
      </c>
    </row>
    <row r="66" spans="1:9" ht="23.25" customHeight="1">
      <c r="A66" s="1" t="s">
        <v>114</v>
      </c>
      <c r="B66" s="42" t="s">
        <v>203</v>
      </c>
      <c r="C66" s="26">
        <v>0</v>
      </c>
      <c r="D66" s="9"/>
      <c r="E66" s="26">
        <v>0</v>
      </c>
      <c r="F66" s="9"/>
      <c r="G66" s="36">
        <v>368119</v>
      </c>
      <c r="H66" s="9"/>
      <c r="I66" s="36">
        <v>39499</v>
      </c>
    </row>
    <row r="67" spans="1:9" ht="23.25" customHeight="1">
      <c r="A67" s="1" t="s">
        <v>26</v>
      </c>
      <c r="C67" s="70">
        <f>4818-1</f>
        <v>4817</v>
      </c>
      <c r="D67" s="9"/>
      <c r="E67" s="70">
        <f>111578</f>
        <v>111578</v>
      </c>
      <c r="F67" s="9"/>
      <c r="G67" s="61">
        <f>369125-368120</f>
        <v>1005</v>
      </c>
      <c r="H67" s="9"/>
      <c r="I67" s="61">
        <f>104948-I66</f>
        <v>65449</v>
      </c>
    </row>
    <row r="68" spans="1:9" ht="23.25" customHeight="1">
      <c r="A68" s="4" t="s">
        <v>27</v>
      </c>
      <c r="C68" s="65">
        <f>SUM(C61:C67)</f>
        <v>1238669</v>
      </c>
      <c r="D68" s="15"/>
      <c r="E68" s="65">
        <f>SUM(E61:E67)</f>
        <v>1304701</v>
      </c>
      <c r="F68" s="15"/>
      <c r="G68" s="28">
        <f>SUM(G61:G67)</f>
        <v>775328</v>
      </c>
      <c r="H68" s="15"/>
      <c r="I68" s="28">
        <f>SUM(I61:I67)</f>
        <v>527981</v>
      </c>
    </row>
    <row r="69" spans="1:9" ht="23.25" customHeight="1">
      <c r="C69" s="9"/>
      <c r="D69" s="9"/>
      <c r="E69" s="9"/>
      <c r="F69" s="9"/>
      <c r="G69" s="9"/>
      <c r="H69" s="9"/>
      <c r="I69" s="9"/>
    </row>
    <row r="70" spans="1:9" ht="23.25" customHeight="1">
      <c r="A70" s="8" t="s">
        <v>28</v>
      </c>
      <c r="B70" s="42">
        <v>4</v>
      </c>
      <c r="C70" s="45"/>
      <c r="D70" s="9"/>
      <c r="E70" s="45"/>
      <c r="F70" s="9"/>
      <c r="G70" s="45"/>
      <c r="H70" s="9"/>
      <c r="I70" s="45"/>
    </row>
    <row r="71" spans="1:9" ht="23.25" customHeight="1">
      <c r="A71" s="1" t="s">
        <v>123</v>
      </c>
      <c r="C71" s="31">
        <v>169758</v>
      </c>
      <c r="D71" s="9"/>
      <c r="E71" s="31">
        <f>273984</f>
        <v>273984</v>
      </c>
      <c r="F71" s="9"/>
      <c r="G71" s="26">
        <v>28424</v>
      </c>
      <c r="H71" s="9"/>
      <c r="I71" s="26">
        <f>32622</f>
        <v>32622</v>
      </c>
    </row>
    <row r="72" spans="1:9" ht="23.25" customHeight="1">
      <c r="A72" s="1" t="s">
        <v>29</v>
      </c>
      <c r="C72" s="26">
        <v>48983</v>
      </c>
      <c r="D72" s="9"/>
      <c r="E72" s="26">
        <v>57547</v>
      </c>
      <c r="F72" s="9"/>
      <c r="G72" s="30">
        <v>0</v>
      </c>
      <c r="H72" s="9"/>
      <c r="I72" s="30">
        <v>0</v>
      </c>
    </row>
    <row r="73" spans="1:9" ht="23.25" customHeight="1">
      <c r="A73" s="1" t="s">
        <v>111</v>
      </c>
      <c r="C73" s="26"/>
      <c r="D73" s="9"/>
      <c r="E73" s="26"/>
      <c r="F73" s="9"/>
      <c r="G73" s="30"/>
      <c r="H73" s="9"/>
      <c r="I73" s="30"/>
    </row>
    <row r="74" spans="1:9" ht="23.25" customHeight="1">
      <c r="A74" s="3" t="s">
        <v>125</v>
      </c>
      <c r="C74" s="26">
        <v>0</v>
      </c>
      <c r="D74" s="9"/>
      <c r="E74" s="26">
        <v>0</v>
      </c>
      <c r="F74" s="9"/>
      <c r="G74" s="26">
        <v>32902</v>
      </c>
      <c r="H74" s="111"/>
      <c r="I74" s="26">
        <v>31601</v>
      </c>
    </row>
    <row r="75" spans="1:9" ht="23.25" customHeight="1">
      <c r="A75" s="1" t="s">
        <v>112</v>
      </c>
      <c r="C75" s="26">
        <v>10156</v>
      </c>
      <c r="D75" s="9"/>
      <c r="E75" s="26">
        <v>5180</v>
      </c>
      <c r="F75" s="9"/>
      <c r="G75" s="9">
        <v>4945</v>
      </c>
      <c r="H75" s="11"/>
      <c r="I75" s="9">
        <v>275</v>
      </c>
    </row>
    <row r="76" spans="1:9" ht="23.25" customHeight="1">
      <c r="A76" s="3" t="s">
        <v>48</v>
      </c>
      <c r="C76" s="64">
        <v>166274</v>
      </c>
      <c r="D76" s="11"/>
      <c r="E76" s="64">
        <v>245932</v>
      </c>
      <c r="F76" s="11"/>
      <c r="G76" s="26">
        <v>115302</v>
      </c>
      <c r="H76" s="11"/>
      <c r="I76" s="26">
        <v>126486</v>
      </c>
    </row>
    <row r="77" spans="1:9" ht="23.25" customHeight="1">
      <c r="A77" s="4" t="s">
        <v>30</v>
      </c>
      <c r="C77" s="67">
        <f>SUM(C71:C76)</f>
        <v>395171</v>
      </c>
      <c r="D77" s="15"/>
      <c r="E77" s="67">
        <f>SUM(E71:E76)</f>
        <v>582643</v>
      </c>
      <c r="F77" s="15"/>
      <c r="G77" s="67">
        <f>SUM(G71:G76)</f>
        <v>181573</v>
      </c>
      <c r="H77" s="15"/>
      <c r="I77" s="67">
        <f>SUM(I71:I76)</f>
        <v>190984</v>
      </c>
    </row>
    <row r="78" spans="1:9" ht="23.25" customHeight="1">
      <c r="A78" s="4"/>
      <c r="C78" s="12"/>
      <c r="D78" s="15"/>
      <c r="E78" s="12"/>
      <c r="F78" s="15"/>
      <c r="G78" s="12"/>
      <c r="H78" s="15"/>
      <c r="I78" s="12"/>
    </row>
    <row r="79" spans="1:9" ht="23.25" customHeight="1">
      <c r="A79" s="4" t="s">
        <v>179</v>
      </c>
      <c r="C79" s="12">
        <f>C68-C77</f>
        <v>843498</v>
      </c>
      <c r="D79" s="15"/>
      <c r="E79" s="12">
        <f>E68-E77</f>
        <v>722058</v>
      </c>
      <c r="F79" s="15"/>
      <c r="G79" s="12">
        <f>G68-G77</f>
        <v>593755</v>
      </c>
      <c r="H79" s="15"/>
      <c r="I79" s="12">
        <f>I68-I77</f>
        <v>336997</v>
      </c>
    </row>
    <row r="80" spans="1:9" ht="23.25" customHeight="1">
      <c r="A80" s="1" t="s">
        <v>124</v>
      </c>
      <c r="B80" s="42">
        <v>4</v>
      </c>
      <c r="C80" s="66">
        <v>-156284</v>
      </c>
      <c r="D80" s="11"/>
      <c r="E80" s="66">
        <v>-211543</v>
      </c>
      <c r="F80" s="11"/>
      <c r="G80" s="9">
        <v>-123614</v>
      </c>
      <c r="H80" s="11"/>
      <c r="I80" s="9">
        <v>-195753</v>
      </c>
    </row>
    <row r="81" spans="1:9" s="31" customFormat="1" ht="23.25" customHeight="1">
      <c r="A81" s="1" t="s">
        <v>201</v>
      </c>
      <c r="B81" s="42"/>
      <c r="C81" s="12"/>
      <c r="D81" s="15"/>
      <c r="E81" s="12"/>
      <c r="F81" s="15"/>
      <c r="G81" s="12"/>
      <c r="H81" s="15"/>
      <c r="I81" s="12"/>
    </row>
    <row r="82" spans="1:9" s="31" customFormat="1" ht="23.25" customHeight="1">
      <c r="A82" s="1" t="s">
        <v>193</v>
      </c>
      <c r="B82" s="42">
        <v>8</v>
      </c>
      <c r="C82" s="70">
        <v>204322</v>
      </c>
      <c r="D82" s="9"/>
      <c r="E82" s="70">
        <v>45618</v>
      </c>
      <c r="F82" s="9"/>
      <c r="G82" s="87">
        <v>0</v>
      </c>
      <c r="H82" s="9"/>
      <c r="I82" s="87">
        <v>0</v>
      </c>
    </row>
    <row r="83" spans="1:9" s="31" customFormat="1" ht="23.25" customHeight="1">
      <c r="A83" s="4" t="s">
        <v>196</v>
      </c>
      <c r="B83" s="42"/>
      <c r="C83" s="15">
        <f>SUM(C79:C82)</f>
        <v>891536</v>
      </c>
      <c r="D83" s="15"/>
      <c r="E83" s="15">
        <f>SUM(E79:E82)</f>
        <v>556133</v>
      </c>
      <c r="F83" s="15"/>
      <c r="G83" s="15">
        <f>SUM(G79:G82)</f>
        <v>470141</v>
      </c>
      <c r="H83" s="15"/>
      <c r="I83" s="15">
        <f>SUM(I79:I82)</f>
        <v>141244</v>
      </c>
    </row>
    <row r="84" spans="1:9" s="31" customFormat="1" ht="23.25" customHeight="1">
      <c r="A84" s="1" t="s">
        <v>194</v>
      </c>
      <c r="B84" s="42">
        <v>14</v>
      </c>
      <c r="C84" s="70">
        <v>-191116</v>
      </c>
      <c r="D84" s="11"/>
      <c r="E84" s="70">
        <v>-147560</v>
      </c>
      <c r="F84" s="11"/>
      <c r="G84" s="5">
        <v>-90026</v>
      </c>
      <c r="H84" s="11"/>
      <c r="I84" s="5">
        <v>-21712</v>
      </c>
    </row>
    <row r="85" spans="1:9" s="31" customFormat="1" ht="23.25" customHeight="1" thickBot="1">
      <c r="A85" s="4" t="s">
        <v>197</v>
      </c>
      <c r="B85" s="46"/>
      <c r="C85" s="76">
        <f>C83+C84</f>
        <v>700420</v>
      </c>
      <c r="D85" s="159"/>
      <c r="E85" s="76">
        <f>E83+E84</f>
        <v>408573</v>
      </c>
      <c r="F85" s="159"/>
      <c r="G85" s="76">
        <f>G83+G84</f>
        <v>380115</v>
      </c>
      <c r="H85" s="159"/>
      <c r="I85" s="76">
        <f>I83+I84</f>
        <v>119532</v>
      </c>
    </row>
    <row r="86" spans="1:9" s="31" customFormat="1" ht="23.25" customHeight="1" thickTop="1">
      <c r="A86" s="4"/>
      <c r="B86" s="42"/>
      <c r="C86" s="60"/>
      <c r="D86" s="9"/>
      <c r="E86" s="60"/>
      <c r="F86" s="9"/>
      <c r="G86" s="60"/>
      <c r="H86" s="9"/>
      <c r="I86" s="60"/>
    </row>
    <row r="87" spans="1:9" s="31" customFormat="1" ht="23.25" customHeight="1">
      <c r="A87" s="32" t="s">
        <v>75</v>
      </c>
      <c r="B87" s="42"/>
      <c r="C87" s="47"/>
      <c r="D87" s="3"/>
      <c r="E87" s="47"/>
      <c r="F87" s="47"/>
      <c r="G87" s="47"/>
      <c r="H87" s="47"/>
      <c r="I87" s="47"/>
    </row>
    <row r="88" spans="1:9" s="31" customFormat="1" ht="23.25" customHeight="1">
      <c r="A88" s="32" t="s">
        <v>68</v>
      </c>
      <c r="B88" s="43"/>
      <c r="C88" s="20"/>
      <c r="D88" s="157"/>
      <c r="E88" s="20"/>
      <c r="F88" s="3"/>
      <c r="G88" s="3"/>
      <c r="H88" s="3"/>
      <c r="I88" s="3"/>
    </row>
    <row r="90" spans="1:9" s="31" customFormat="1" ht="23.25" customHeight="1">
      <c r="A90" s="1"/>
      <c r="B90" s="42"/>
      <c r="C90" s="176" t="s">
        <v>32</v>
      </c>
      <c r="D90" s="176"/>
      <c r="E90" s="176"/>
      <c r="F90" s="157"/>
      <c r="G90" s="176" t="s">
        <v>44</v>
      </c>
      <c r="H90" s="176"/>
      <c r="I90" s="176"/>
    </row>
    <row r="91" spans="1:9" s="31" customFormat="1" ht="23.25" customHeight="1">
      <c r="A91" s="1"/>
      <c r="B91" s="42"/>
      <c r="C91" s="177" t="s">
        <v>120</v>
      </c>
      <c r="D91" s="177"/>
      <c r="E91" s="177"/>
      <c r="F91" s="158"/>
      <c r="G91" s="177" t="s">
        <v>120</v>
      </c>
      <c r="H91" s="177"/>
      <c r="I91" s="177"/>
    </row>
    <row r="92" spans="1:9" s="31" customFormat="1" ht="23.25" customHeight="1">
      <c r="A92" s="1"/>
      <c r="B92" s="42"/>
      <c r="C92" s="177" t="s">
        <v>117</v>
      </c>
      <c r="D92" s="177"/>
      <c r="E92" s="177"/>
      <c r="F92" s="158"/>
      <c r="G92" s="177" t="s">
        <v>117</v>
      </c>
      <c r="H92" s="177"/>
      <c r="I92" s="177"/>
    </row>
    <row r="93" spans="1:9" s="31" customFormat="1" ht="23.25" customHeight="1">
      <c r="A93" s="4"/>
      <c r="B93" s="44" t="s">
        <v>1</v>
      </c>
      <c r="C93" s="158">
        <v>2563</v>
      </c>
      <c r="D93" s="158"/>
      <c r="E93" s="158">
        <v>2562</v>
      </c>
      <c r="F93" s="158"/>
      <c r="G93" s="158">
        <v>2563</v>
      </c>
      <c r="H93" s="158"/>
      <c r="I93" s="158">
        <v>2562</v>
      </c>
    </row>
    <row r="94" spans="1:9" s="31" customFormat="1" ht="23.25" customHeight="1">
      <c r="A94" s="1"/>
      <c r="B94" s="44"/>
      <c r="C94" s="178" t="s">
        <v>70</v>
      </c>
      <c r="D94" s="178"/>
      <c r="E94" s="178"/>
      <c r="F94" s="178"/>
      <c r="G94" s="178"/>
      <c r="H94" s="178"/>
      <c r="I94" s="178"/>
    </row>
    <row r="95" spans="1:9" s="31" customFormat="1" ht="23.25" customHeight="1">
      <c r="A95" s="4" t="s">
        <v>195</v>
      </c>
      <c r="B95" s="42"/>
      <c r="C95" s="77"/>
      <c r="D95" s="2"/>
      <c r="E95" s="2"/>
      <c r="F95" s="2"/>
      <c r="G95" s="2"/>
      <c r="H95" s="2"/>
      <c r="I95" s="2"/>
    </row>
    <row r="96" spans="1:9" s="31" customFormat="1" ht="23.25" customHeight="1">
      <c r="A96" s="1" t="s">
        <v>126</v>
      </c>
      <c r="B96" s="163"/>
      <c r="C96" s="31">
        <f>C98-C97</f>
        <v>658887</v>
      </c>
      <c r="E96" s="31">
        <f>E98-E97</f>
        <v>366835</v>
      </c>
      <c r="G96" s="31">
        <f>G98-G97</f>
        <v>380115</v>
      </c>
      <c r="I96" s="31">
        <f>I98-I97</f>
        <v>119532</v>
      </c>
    </row>
    <row r="97" spans="1:9" s="31" customFormat="1" ht="23.25" customHeight="1">
      <c r="A97" s="1" t="s">
        <v>127</v>
      </c>
      <c r="B97" s="163"/>
      <c r="C97" s="31">
        <v>41533</v>
      </c>
      <c r="E97" s="31">
        <v>41738</v>
      </c>
      <c r="G97" s="31">
        <v>0</v>
      </c>
      <c r="I97" s="31">
        <v>0</v>
      </c>
    </row>
    <row r="98" spans="1:9" s="31" customFormat="1" ht="23.25" customHeight="1" thickBot="1">
      <c r="A98" s="4"/>
      <c r="B98" s="42"/>
      <c r="C98" s="80">
        <f>C85</f>
        <v>700420</v>
      </c>
      <c r="D98" s="81"/>
      <c r="E98" s="80">
        <f>E85</f>
        <v>408573</v>
      </c>
      <c r="F98" s="81"/>
      <c r="G98" s="82">
        <f>G85</f>
        <v>380115</v>
      </c>
      <c r="H98" s="81"/>
      <c r="I98" s="82">
        <f>I85</f>
        <v>119532</v>
      </c>
    </row>
    <row r="99" spans="1:9" s="31" customFormat="1" ht="23.25" customHeight="1" thickTop="1">
      <c r="A99" s="4"/>
      <c r="B99" s="42"/>
      <c r="C99" s="83"/>
      <c r="D99" s="81"/>
      <c r="E99" s="83"/>
      <c r="F99" s="81"/>
      <c r="G99" s="85"/>
      <c r="H99" s="81"/>
      <c r="I99" s="85"/>
    </row>
    <row r="100" spans="1:9" s="31" customFormat="1" ht="23.25" customHeight="1">
      <c r="A100" s="4" t="s">
        <v>199</v>
      </c>
      <c r="B100" s="42"/>
      <c r="C100" s="86"/>
      <c r="D100" s="3"/>
      <c r="E100" s="86"/>
      <c r="F100" s="3"/>
      <c r="G100" s="3"/>
      <c r="H100" s="3"/>
      <c r="I100" s="3"/>
    </row>
    <row r="101" spans="1:9" s="31" customFormat="1" ht="23.25" customHeight="1" thickBot="1">
      <c r="A101" s="1" t="s">
        <v>198</v>
      </c>
      <c r="B101" s="42">
        <v>15</v>
      </c>
      <c r="C101" s="120">
        <v>0.10136988198152874</v>
      </c>
      <c r="D101" s="121"/>
      <c r="E101" s="120">
        <v>5.6437629907243728E-2</v>
      </c>
      <c r="F101" s="121"/>
      <c r="G101" s="122">
        <v>5.8480760266037726E-2</v>
      </c>
      <c r="H101" s="121"/>
      <c r="I101" s="120">
        <v>1.8390019431277434E-2</v>
      </c>
    </row>
    <row r="102" spans="1:9" ht="23.25" customHeight="1" thickTop="1"/>
  </sheetData>
  <mergeCells count="28">
    <mergeCell ref="C94:I94"/>
    <mergeCell ref="C59:I59"/>
    <mergeCell ref="C90:E90"/>
    <mergeCell ref="G90:I90"/>
    <mergeCell ref="C91:E91"/>
    <mergeCell ref="G91:I91"/>
    <mergeCell ref="C92:E92"/>
    <mergeCell ref="G92:I92"/>
    <mergeCell ref="C57:E57"/>
    <mergeCell ref="G57:I57"/>
    <mergeCell ref="C8:I8"/>
    <mergeCell ref="C39:E39"/>
    <mergeCell ref="G39:I39"/>
    <mergeCell ref="C40:E40"/>
    <mergeCell ref="G40:I40"/>
    <mergeCell ref="C41:E41"/>
    <mergeCell ref="G41:I41"/>
    <mergeCell ref="C43:I43"/>
    <mergeCell ref="C55:E55"/>
    <mergeCell ref="G55:I55"/>
    <mergeCell ref="C56:E56"/>
    <mergeCell ref="G56:I56"/>
    <mergeCell ref="C4:E4"/>
    <mergeCell ref="G4:I4"/>
    <mergeCell ref="C5:E5"/>
    <mergeCell ref="G5:I5"/>
    <mergeCell ref="C6:E6"/>
    <mergeCell ref="G6:I6"/>
  </mergeCells>
  <pageMargins left="0.8" right="0.8" top="0.48" bottom="0.5" header="0.5" footer="0.5"/>
  <pageSetup paperSize="9" scale="76" firstPageNumber="6" fitToHeight="0" orientation="portrait" useFirstPageNumber="1" r:id="rId1"/>
  <headerFooter alignWithMargins="0">
    <oddFooter xml:space="preserve">&amp;L&amp;15  หมายเหตุประกอบงบการเงินเป็นส่วนหนึ่งของงบการเงินระหว่างกาลนี้
&amp;C&amp;15
&amp;P&amp;R&amp;"Angsana New,Italic"&amp;15
</oddFooter>
  </headerFooter>
  <rowBreaks count="3" manualBreakCount="3">
    <brk id="35" max="16383" man="1"/>
    <brk id="51" max="16383" man="1"/>
    <brk id="8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5C03F-5017-4B29-97D9-91E94E996AC0}">
  <sheetPr>
    <tabColor rgb="FF002060"/>
    <pageSetUpPr fitToPage="1"/>
  </sheetPr>
  <dimension ref="A1:Z22"/>
  <sheetViews>
    <sheetView view="pageBreakPreview" zoomScale="85" zoomScaleNormal="90" zoomScaleSheetLayoutView="85" workbookViewId="0">
      <selection activeCell="E15" sqref="E15"/>
    </sheetView>
  </sheetViews>
  <sheetFormatPr defaultColWidth="9.21875" defaultRowHeight="23.25" customHeight="1"/>
  <cols>
    <col min="1" max="1" width="40.44140625" style="3" customWidth="1"/>
    <col min="2" max="2" width="4" style="21" customWidth="1"/>
    <col min="3" max="3" width="11.77734375" style="3" customWidth="1"/>
    <col min="4" max="4" width="1.5546875" style="3" customWidth="1"/>
    <col min="5" max="5" width="11.44140625" style="3" customWidth="1"/>
    <col min="6" max="6" width="1.5546875" style="3" customWidth="1"/>
    <col min="7" max="7" width="12.44140625" style="3" customWidth="1"/>
    <col min="8" max="8" width="1.44140625" style="3" customWidth="1"/>
    <col min="9" max="9" width="12.77734375" style="3" customWidth="1"/>
    <col min="10" max="10" width="1.44140625" style="3" customWidth="1"/>
    <col min="11" max="11" width="11.77734375" style="3" customWidth="1"/>
    <col min="12" max="12" width="1.44140625" style="3" customWidth="1"/>
    <col min="13" max="13" width="12" style="3" customWidth="1"/>
    <col min="14" max="14" width="1.44140625" style="3" customWidth="1"/>
    <col min="15" max="15" width="13.5546875" style="3" customWidth="1"/>
    <col min="16" max="16" width="1.44140625" style="3" customWidth="1"/>
    <col min="17" max="17" width="13.5546875" style="3" customWidth="1"/>
    <col min="18" max="18" width="1.44140625" style="3" customWidth="1"/>
    <col min="19" max="19" width="13.5546875" style="3" customWidth="1"/>
    <col min="20" max="20" width="1.44140625" style="3" customWidth="1"/>
    <col min="21" max="21" width="13.21875" style="3" customWidth="1"/>
    <col min="22" max="22" width="1.44140625" style="3" customWidth="1"/>
    <col min="23" max="23" width="12.5546875" style="3" customWidth="1"/>
    <col min="24" max="24" width="1.44140625" style="3" customWidth="1"/>
    <col min="25" max="25" width="14.77734375" style="3" bestFit="1" customWidth="1"/>
    <col min="26" max="26" width="11" style="3" bestFit="1" customWidth="1"/>
    <col min="27" max="27" width="10" style="3" bestFit="1" customWidth="1"/>
    <col min="28" max="16384" width="9.21875" style="3"/>
  </cols>
  <sheetData>
    <row r="1" spans="1:26" ht="25.5" customHeight="1">
      <c r="A1" s="18" t="s">
        <v>75</v>
      </c>
      <c r="B1" s="159"/>
      <c r="G1" s="6"/>
      <c r="H1" s="16" t="s">
        <v>39</v>
      </c>
      <c r="I1" s="16"/>
      <c r="J1" s="16"/>
      <c r="K1" s="16"/>
      <c r="L1" s="16"/>
    </row>
    <row r="2" spans="1:26" s="16" customFormat="1" ht="25.5" customHeight="1">
      <c r="A2" s="18" t="s">
        <v>71</v>
      </c>
      <c r="B2" s="159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16" t="s">
        <v>18</v>
      </c>
    </row>
    <row r="3" spans="1:26" ht="21.75" customHeight="1">
      <c r="A3" s="32"/>
      <c r="B3" s="48"/>
      <c r="C3" s="32"/>
      <c r="D3" s="32"/>
      <c r="E3" s="32"/>
    </row>
    <row r="4" spans="1:26" ht="21.75" customHeight="1">
      <c r="A4" s="49"/>
      <c r="B4" s="159"/>
      <c r="C4" s="179" t="s">
        <v>32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</row>
    <row r="5" spans="1:26" ht="22.2" customHeight="1">
      <c r="A5" s="49"/>
      <c r="B5" s="50"/>
      <c r="C5" s="161"/>
      <c r="D5" s="161"/>
      <c r="E5" s="161"/>
      <c r="F5" s="161"/>
      <c r="G5" s="161"/>
      <c r="H5" s="161"/>
      <c r="I5" s="161"/>
      <c r="J5" s="161"/>
      <c r="N5" s="161"/>
      <c r="O5" s="73" t="s">
        <v>221</v>
      </c>
      <c r="P5" s="164"/>
      <c r="Q5" s="164"/>
      <c r="R5" s="164"/>
      <c r="S5" s="164"/>
      <c r="T5" s="161"/>
      <c r="U5" s="23"/>
      <c r="V5" s="158"/>
      <c r="W5" s="22"/>
      <c r="Y5" s="157"/>
    </row>
    <row r="6" spans="1:26" ht="22.2">
      <c r="A6" s="49"/>
      <c r="B6" s="50"/>
      <c r="C6" s="161"/>
      <c r="D6" s="161"/>
      <c r="E6" s="161"/>
      <c r="F6" s="161"/>
      <c r="G6" s="161"/>
      <c r="H6" s="161"/>
      <c r="I6" s="161"/>
      <c r="J6" s="161"/>
      <c r="K6" s="23"/>
      <c r="L6" s="23"/>
      <c r="M6" s="23"/>
      <c r="N6" s="161"/>
      <c r="O6" s="73" t="s">
        <v>222</v>
      </c>
      <c r="P6" s="73"/>
      <c r="Q6" s="73"/>
      <c r="R6" s="161"/>
      <c r="S6" s="73"/>
      <c r="T6" s="161"/>
      <c r="U6" s="23"/>
      <c r="V6" s="158"/>
      <c r="W6" s="22"/>
      <c r="Y6" s="157"/>
    </row>
    <row r="7" spans="1:26" ht="22.2">
      <c r="A7" s="49"/>
      <c r="B7" s="50"/>
      <c r="C7" s="161"/>
      <c r="D7" s="161"/>
      <c r="E7" s="161"/>
      <c r="F7" s="161"/>
      <c r="G7" s="161"/>
      <c r="H7" s="161"/>
      <c r="I7" s="161"/>
      <c r="J7" s="161"/>
      <c r="K7" s="180" t="s">
        <v>15</v>
      </c>
      <c r="L7" s="180"/>
      <c r="M7" s="180"/>
      <c r="N7" s="161"/>
      <c r="O7" s="162" t="s">
        <v>130</v>
      </c>
      <c r="P7" s="73"/>
      <c r="Q7" s="73"/>
      <c r="R7" s="161"/>
      <c r="S7" s="73"/>
      <c r="T7" s="161"/>
      <c r="U7" s="23"/>
      <c r="V7" s="158"/>
      <c r="W7" s="22"/>
      <c r="Y7" s="157"/>
    </row>
    <row r="8" spans="1:26" ht="21.75" customHeight="1">
      <c r="A8" s="49"/>
      <c r="B8" s="50"/>
      <c r="C8" s="161"/>
      <c r="D8" s="161"/>
      <c r="E8" s="161"/>
      <c r="F8" s="161"/>
      <c r="G8" s="62" t="s">
        <v>78</v>
      </c>
      <c r="H8" s="161"/>
      <c r="I8" s="161"/>
      <c r="J8" s="161"/>
      <c r="K8" s="23"/>
      <c r="L8" s="23"/>
      <c r="M8" s="23"/>
      <c r="N8" s="161"/>
      <c r="O8" s="73"/>
      <c r="P8" s="161"/>
      <c r="Q8" s="73"/>
      <c r="R8" s="161"/>
      <c r="S8" s="73"/>
      <c r="T8" s="161"/>
      <c r="U8" s="51"/>
      <c r="V8" s="51"/>
      <c r="W8" s="51"/>
      <c r="X8" s="51"/>
      <c r="Y8" s="51"/>
    </row>
    <row r="9" spans="1:26" ht="21.75" customHeight="1">
      <c r="A9" s="49"/>
      <c r="B9" s="50"/>
      <c r="C9" s="161"/>
      <c r="D9" s="161"/>
      <c r="E9" s="161"/>
      <c r="F9" s="161"/>
      <c r="G9" s="62" t="s">
        <v>79</v>
      </c>
      <c r="H9" s="161"/>
      <c r="I9" s="161"/>
      <c r="J9" s="161"/>
      <c r="K9" s="23"/>
      <c r="L9" s="23"/>
      <c r="M9" s="23"/>
      <c r="N9" s="161"/>
      <c r="O9" s="73" t="s">
        <v>78</v>
      </c>
      <c r="P9" s="161"/>
      <c r="Q9" s="73"/>
      <c r="R9" s="161"/>
      <c r="S9" s="73"/>
      <c r="T9" s="161"/>
      <c r="U9" s="51"/>
      <c r="V9" s="51"/>
      <c r="W9" s="51"/>
      <c r="X9" s="51"/>
      <c r="Y9" s="51"/>
    </row>
    <row r="10" spans="1:26" ht="21.75" customHeight="1">
      <c r="A10" s="49"/>
      <c r="B10" s="50"/>
      <c r="C10" s="161"/>
      <c r="D10" s="161"/>
      <c r="E10" s="161"/>
      <c r="F10" s="161"/>
      <c r="G10" s="62" t="s">
        <v>80</v>
      </c>
      <c r="H10" s="161"/>
      <c r="I10" s="62" t="s">
        <v>84</v>
      </c>
      <c r="J10" s="161"/>
      <c r="K10" s="23"/>
      <c r="L10" s="23"/>
      <c r="M10" s="23"/>
      <c r="N10" s="161"/>
      <c r="O10" s="73" t="s">
        <v>85</v>
      </c>
      <c r="P10" s="161"/>
      <c r="Q10" s="73"/>
      <c r="R10" s="161"/>
      <c r="S10" s="73"/>
      <c r="T10" s="161"/>
      <c r="U10" s="51"/>
      <c r="V10" s="51"/>
      <c r="W10" s="51"/>
      <c r="X10" s="51"/>
      <c r="Y10" s="51"/>
    </row>
    <row r="11" spans="1:26" ht="21.75" customHeight="1">
      <c r="A11" s="49"/>
      <c r="B11" s="160"/>
      <c r="C11" s="158" t="s">
        <v>0</v>
      </c>
      <c r="E11" s="158"/>
      <c r="F11" s="158"/>
      <c r="G11" s="158" t="s">
        <v>81</v>
      </c>
      <c r="H11" s="73"/>
      <c r="I11" s="62" t="s">
        <v>85</v>
      </c>
      <c r="J11" s="73"/>
      <c r="K11" s="22"/>
      <c r="L11" s="22"/>
      <c r="M11" s="22"/>
      <c r="N11" s="52"/>
      <c r="O11" s="51" t="s">
        <v>88</v>
      </c>
      <c r="P11" s="52"/>
      <c r="Q11" s="158" t="s">
        <v>128</v>
      </c>
      <c r="R11" s="52"/>
      <c r="S11" s="51" t="s">
        <v>129</v>
      </c>
      <c r="T11" s="52"/>
      <c r="U11" s="51"/>
      <c r="V11" s="51"/>
      <c r="X11" s="51"/>
    </row>
    <row r="12" spans="1:26" ht="21.75" customHeight="1">
      <c r="A12" s="49"/>
      <c r="B12" s="160"/>
      <c r="C12" s="158" t="s">
        <v>57</v>
      </c>
      <c r="E12" s="158" t="s">
        <v>38</v>
      </c>
      <c r="F12" s="158"/>
      <c r="G12" s="158" t="s">
        <v>82</v>
      </c>
      <c r="H12" s="73"/>
      <c r="I12" s="62" t="s">
        <v>86</v>
      </c>
      <c r="J12" s="73"/>
      <c r="K12" s="158" t="s">
        <v>58</v>
      </c>
      <c r="L12" s="158"/>
      <c r="M12" s="158" t="s">
        <v>59</v>
      </c>
      <c r="N12" s="73"/>
      <c r="O12" s="88" t="s">
        <v>89</v>
      </c>
      <c r="P12" s="73"/>
      <c r="Q12" s="51" t="s">
        <v>130</v>
      </c>
      <c r="R12" s="73"/>
      <c r="S12" s="158" t="s">
        <v>131</v>
      </c>
      <c r="T12" s="73"/>
      <c r="U12" s="158" t="s">
        <v>128</v>
      </c>
      <c r="V12" s="158"/>
      <c r="X12" s="158"/>
    </row>
    <row r="13" spans="1:26" ht="21.75" customHeight="1">
      <c r="A13" s="49"/>
      <c r="B13" s="53"/>
      <c r="C13" s="158" t="s">
        <v>35</v>
      </c>
      <c r="E13" s="158" t="s">
        <v>37</v>
      </c>
      <c r="F13" s="158"/>
      <c r="G13" s="158" t="s">
        <v>83</v>
      </c>
      <c r="H13" s="73"/>
      <c r="I13" s="62" t="s">
        <v>87</v>
      </c>
      <c r="J13" s="73"/>
      <c r="K13" s="158" t="s">
        <v>36</v>
      </c>
      <c r="L13" s="158"/>
      <c r="M13" s="158" t="s">
        <v>60</v>
      </c>
      <c r="N13" s="73"/>
      <c r="O13" s="51" t="s">
        <v>90</v>
      </c>
      <c r="P13" s="73"/>
      <c r="Q13" s="51" t="s">
        <v>132</v>
      </c>
      <c r="R13" s="73"/>
      <c r="S13" s="51" t="s">
        <v>61</v>
      </c>
      <c r="T13" s="73"/>
      <c r="U13" s="51" t="s">
        <v>130</v>
      </c>
      <c r="V13" s="51"/>
      <c r="X13" s="51"/>
    </row>
    <row r="14" spans="1:26" ht="21.75" customHeight="1">
      <c r="A14" s="22"/>
      <c r="B14" s="160"/>
      <c r="C14" s="181" t="s">
        <v>70</v>
      </c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52"/>
      <c r="W14" s="52"/>
      <c r="X14" s="52"/>
      <c r="Y14" s="52"/>
    </row>
    <row r="15" spans="1:26" ht="21.75" customHeight="1">
      <c r="A15" s="89" t="s">
        <v>135</v>
      </c>
      <c r="B15" s="160"/>
    </row>
    <row r="16" spans="1:26" ht="21.75" customHeight="1">
      <c r="A16" s="90" t="s">
        <v>77</v>
      </c>
      <c r="B16" s="17"/>
      <c r="C16" s="12">
        <v>6499830</v>
      </c>
      <c r="D16" s="12"/>
      <c r="E16" s="12">
        <v>1532321</v>
      </c>
      <c r="F16" s="12"/>
      <c r="G16" s="12">
        <v>-423185</v>
      </c>
      <c r="H16" s="12"/>
      <c r="I16" s="12">
        <v>-129337</v>
      </c>
      <c r="J16" s="12"/>
      <c r="K16" s="12">
        <v>503800</v>
      </c>
      <c r="L16" s="12"/>
      <c r="M16" s="12">
        <v>3627201</v>
      </c>
      <c r="N16" s="12"/>
      <c r="O16" s="12">
        <v>-24927</v>
      </c>
      <c r="P16" s="12"/>
      <c r="Q16" s="12">
        <f>SUM(C16:O16)</f>
        <v>11585703</v>
      </c>
      <c r="R16" s="12"/>
      <c r="S16" s="12">
        <v>774099</v>
      </c>
      <c r="T16" s="92"/>
      <c r="U16" s="12">
        <f>SUM(Q16:S16)</f>
        <v>12359802</v>
      </c>
      <c r="Z16" s="25"/>
    </row>
    <row r="17" spans="1:26" ht="21.75" customHeight="1">
      <c r="A17" s="96" t="s">
        <v>133</v>
      </c>
      <c r="B17" s="97"/>
      <c r="C17" s="40"/>
      <c r="D17" s="11"/>
      <c r="E17" s="40"/>
      <c r="F17" s="40"/>
      <c r="G17" s="40"/>
      <c r="H17" s="11"/>
      <c r="I17" s="11"/>
      <c r="J17" s="11"/>
      <c r="K17" s="40"/>
      <c r="L17" s="11"/>
      <c r="M17" s="40"/>
      <c r="N17" s="40"/>
      <c r="O17" s="11"/>
      <c r="P17" s="40"/>
      <c r="Q17" s="12"/>
      <c r="R17" s="11"/>
      <c r="S17" s="40"/>
      <c r="T17" s="40"/>
      <c r="U17" s="12"/>
    </row>
    <row r="18" spans="1:26" ht="21.75" customHeight="1">
      <c r="A18" s="22" t="s">
        <v>134</v>
      </c>
      <c r="B18" s="159"/>
      <c r="C18" s="98">
        <v>0</v>
      </c>
      <c r="D18" s="55"/>
      <c r="E18" s="98">
        <v>0</v>
      </c>
      <c r="F18" s="98"/>
      <c r="G18" s="98">
        <v>0</v>
      </c>
      <c r="H18" s="55"/>
      <c r="I18" s="63">
        <v>0</v>
      </c>
      <c r="J18" s="55"/>
      <c r="K18" s="98">
        <v>0</v>
      </c>
      <c r="L18" s="55"/>
      <c r="M18" s="64">
        <v>366835</v>
      </c>
      <c r="N18" s="55"/>
      <c r="O18" s="98">
        <v>0</v>
      </c>
      <c r="P18" s="55"/>
      <c r="Q18" s="11">
        <f>SUM(C18:M18)</f>
        <v>366835</v>
      </c>
      <c r="R18" s="55"/>
      <c r="S18" s="64">
        <v>41738</v>
      </c>
      <c r="T18" s="93"/>
      <c r="U18" s="64">
        <f>SUM(Q18:S18)</f>
        <v>408573</v>
      </c>
    </row>
    <row r="19" spans="1:26" ht="21.75" customHeight="1">
      <c r="A19" s="96" t="s">
        <v>204</v>
      </c>
      <c r="B19" s="17"/>
      <c r="C19" s="101">
        <f>C18</f>
        <v>0</v>
      </c>
      <c r="D19" s="102"/>
      <c r="E19" s="101">
        <f>E18</f>
        <v>0</v>
      </c>
      <c r="F19" s="102"/>
      <c r="G19" s="101">
        <f>G18</f>
        <v>0</v>
      </c>
      <c r="H19" s="15"/>
      <c r="I19" s="103">
        <f>I18</f>
        <v>0</v>
      </c>
      <c r="J19" s="15"/>
      <c r="K19" s="101">
        <f>K18</f>
        <v>0</v>
      </c>
      <c r="L19" s="15"/>
      <c r="M19" s="99">
        <f>SUM(M18:M18)</f>
        <v>366835</v>
      </c>
      <c r="N19" s="15"/>
      <c r="O19" s="99">
        <f>SUM(O18:O18)</f>
        <v>0</v>
      </c>
      <c r="P19" s="15"/>
      <c r="Q19" s="99">
        <f>SUM(Q18:Q18)</f>
        <v>366835</v>
      </c>
      <c r="R19" s="12"/>
      <c r="S19" s="99">
        <f>SUM(S18:S18)</f>
        <v>41738</v>
      </c>
      <c r="T19" s="15"/>
      <c r="U19" s="99">
        <f>SUM(U18:U18)</f>
        <v>408573</v>
      </c>
    </row>
    <row r="20" spans="1:26" ht="21.75" customHeight="1" thickBot="1">
      <c r="A20" s="96" t="s">
        <v>121</v>
      </c>
      <c r="B20" s="159"/>
      <c r="C20" s="14">
        <f>SUM(C16,C19)</f>
        <v>6499830</v>
      </c>
      <c r="D20" s="15"/>
      <c r="E20" s="14">
        <f>SUM(E16,E19)</f>
        <v>1532321</v>
      </c>
      <c r="F20" s="12"/>
      <c r="G20" s="14">
        <f>SUM(G16,G19)</f>
        <v>-423185</v>
      </c>
      <c r="H20" s="15"/>
      <c r="I20" s="14">
        <f>SUM(I16,I19)</f>
        <v>-129337</v>
      </c>
      <c r="J20" s="15"/>
      <c r="K20" s="14">
        <f>SUM(K16,K19)</f>
        <v>503800</v>
      </c>
      <c r="L20" s="15"/>
      <c r="M20" s="14">
        <f>SUM(M16,M19)</f>
        <v>3994036</v>
      </c>
      <c r="N20" s="15"/>
      <c r="O20" s="14">
        <f>SUM(O16,O19)</f>
        <v>-24927</v>
      </c>
      <c r="P20" s="15"/>
      <c r="Q20" s="14">
        <f>SUM(Q16,Q19)</f>
        <v>11952538</v>
      </c>
      <c r="R20" s="12"/>
      <c r="S20" s="14">
        <f>SUM(S16,S19)</f>
        <v>815837</v>
      </c>
      <c r="T20" s="15"/>
      <c r="U20" s="14">
        <f>SUM(U16,U19)</f>
        <v>12768375</v>
      </c>
      <c r="Z20" s="25"/>
    </row>
    <row r="21" spans="1:26" ht="23.25" customHeight="1" thickTop="1"/>
    <row r="22" spans="1:26" ht="23.25" customHeight="1">
      <c r="Q22" s="68"/>
      <c r="U22" s="68"/>
    </row>
  </sheetData>
  <mergeCells count="3">
    <mergeCell ref="C4:Y4"/>
    <mergeCell ref="K7:M7"/>
    <mergeCell ref="C14:U14"/>
  </mergeCells>
  <pageMargins left="0.4" right="0.4" top="0.48" bottom="0.5" header="0.5" footer="0.5"/>
  <pageSetup paperSize="9" scale="80" firstPageNumber="10" fitToHeight="0" orientation="landscape" useFirstPageNumber="1" r:id="rId1"/>
  <headerFooter>
    <oddFooter xml:space="preserve">&amp;L  หมายเหตุประกอบงบการเงินเป็นส่วนหนึ่งของงบการเงินระหว่างกาลนี้
&amp;C&amp;P&amp;R&amp;"Angsana New,Italic"&amp;15
</oddFooter>
  </headerFooter>
  <rowBreaks count="4" manualBreakCount="4">
    <brk id="52" max="16383" man="1"/>
    <brk id="53" max="16383" man="1"/>
    <brk id="54" max="16383" man="1"/>
    <brk id="5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3FC6F-8E46-4C5C-95F1-61CC5F64F93B}">
  <sheetPr>
    <tabColor rgb="FF002060"/>
    <pageSetUpPr fitToPage="1"/>
  </sheetPr>
  <dimension ref="A1:AA27"/>
  <sheetViews>
    <sheetView view="pageBreakPreview" zoomScaleNormal="90" zoomScaleSheetLayoutView="100" workbookViewId="0">
      <selection activeCell="N25" sqref="N25"/>
    </sheetView>
  </sheetViews>
  <sheetFormatPr defaultColWidth="9.21875" defaultRowHeight="23.25" customHeight="1"/>
  <cols>
    <col min="1" max="1" width="50.6640625" style="3" customWidth="1"/>
    <col min="2" max="2" width="7.6640625" style="21" customWidth="1"/>
    <col min="3" max="3" width="1.6640625" style="21" customWidth="1"/>
    <col min="4" max="4" width="11.77734375" style="3" customWidth="1"/>
    <col min="5" max="5" width="1.5546875" style="3" customWidth="1"/>
    <col min="6" max="6" width="11.44140625" style="3" customWidth="1"/>
    <col min="7" max="7" width="1.5546875" style="3" customWidth="1"/>
    <col min="8" max="8" width="12.44140625" style="3" customWidth="1"/>
    <col min="9" max="9" width="1.44140625" style="3" customWidth="1"/>
    <col min="10" max="10" width="12.77734375" style="3" customWidth="1"/>
    <col min="11" max="11" width="1.44140625" style="3" customWidth="1"/>
    <col min="12" max="12" width="11.77734375" style="3" customWidth="1"/>
    <col min="13" max="13" width="1.44140625" style="3" customWidth="1"/>
    <col min="14" max="14" width="12" style="3" customWidth="1"/>
    <col min="15" max="15" width="1.44140625" style="3" customWidth="1"/>
    <col min="16" max="16" width="13.5546875" style="3" customWidth="1"/>
    <col min="17" max="17" width="1.44140625" style="3" customWidth="1"/>
    <col min="18" max="18" width="13.5546875" style="3" customWidth="1"/>
    <col min="19" max="19" width="1.44140625" style="3" customWidth="1"/>
    <col min="20" max="20" width="13.5546875" style="3" customWidth="1"/>
    <col min="21" max="21" width="1.44140625" style="3" customWidth="1"/>
    <col min="22" max="22" width="13.21875" style="3" customWidth="1"/>
    <col min="23" max="23" width="1.44140625" style="3" customWidth="1"/>
    <col min="24" max="24" width="12.5546875" style="3" customWidth="1"/>
    <col min="25" max="25" width="1.44140625" style="3" customWidth="1"/>
    <col min="26" max="26" width="14.77734375" style="3" bestFit="1" customWidth="1"/>
    <col min="27" max="27" width="11" style="3" bestFit="1" customWidth="1"/>
    <col min="28" max="28" width="10" style="3" bestFit="1" customWidth="1"/>
    <col min="29" max="16384" width="9.21875" style="3"/>
  </cols>
  <sheetData>
    <row r="1" spans="1:26" ht="23.25" customHeight="1">
      <c r="A1" s="18" t="s">
        <v>75</v>
      </c>
      <c r="B1" s="159"/>
      <c r="C1" s="168"/>
      <c r="H1" s="6"/>
      <c r="I1" s="16" t="s">
        <v>39</v>
      </c>
      <c r="J1" s="16"/>
      <c r="K1" s="16"/>
      <c r="L1" s="16"/>
      <c r="M1" s="16"/>
    </row>
    <row r="2" spans="1:26" ht="23.25" customHeight="1">
      <c r="A2" s="18" t="s">
        <v>71</v>
      </c>
      <c r="B2" s="159"/>
      <c r="C2" s="168"/>
      <c r="X2" s="16" t="s">
        <v>18</v>
      </c>
      <c r="Y2" s="16"/>
      <c r="Z2" s="16"/>
    </row>
    <row r="3" spans="1:26" ht="23.25" customHeight="1">
      <c r="A3" s="32"/>
      <c r="B3" s="48"/>
      <c r="C3" s="48"/>
      <c r="D3" s="32"/>
      <c r="E3" s="32"/>
      <c r="F3" s="32"/>
    </row>
    <row r="4" spans="1:26" ht="23.25" customHeight="1">
      <c r="A4" s="49"/>
      <c r="B4" s="159"/>
      <c r="C4" s="168"/>
      <c r="D4" s="179" t="s">
        <v>32</v>
      </c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</row>
    <row r="5" spans="1:26" ht="23.25" customHeight="1">
      <c r="A5" s="49"/>
      <c r="B5" s="50"/>
      <c r="C5" s="50"/>
      <c r="D5" s="161"/>
      <c r="E5" s="161"/>
      <c r="F5" s="161"/>
      <c r="G5" s="161"/>
      <c r="H5" s="161"/>
      <c r="I5" s="161"/>
      <c r="J5" s="161"/>
      <c r="K5" s="161"/>
      <c r="L5" s="180" t="s">
        <v>15</v>
      </c>
      <c r="M5" s="180"/>
      <c r="N5" s="180"/>
      <c r="O5" s="161"/>
      <c r="P5" s="182" t="s">
        <v>55</v>
      </c>
      <c r="Q5" s="182"/>
      <c r="R5" s="182"/>
      <c r="S5" s="182"/>
      <c r="T5" s="182"/>
      <c r="U5" s="161"/>
      <c r="V5" s="23"/>
      <c r="W5" s="158"/>
      <c r="X5" s="22"/>
      <c r="Z5" s="157"/>
    </row>
    <row r="6" spans="1:26" ht="23.25" customHeight="1">
      <c r="A6" s="49"/>
      <c r="B6" s="50"/>
      <c r="C6" s="50"/>
      <c r="D6" s="161"/>
      <c r="E6" s="161"/>
      <c r="F6" s="161"/>
      <c r="G6" s="161"/>
      <c r="I6" s="161"/>
      <c r="J6" s="161"/>
      <c r="K6" s="161"/>
      <c r="L6" s="23"/>
      <c r="M6" s="23"/>
      <c r="N6" s="23"/>
      <c r="O6" s="161"/>
      <c r="P6" s="73"/>
      <c r="Q6" s="161"/>
      <c r="R6" s="73" t="s">
        <v>216</v>
      </c>
      <c r="S6" s="161"/>
      <c r="T6" s="73"/>
      <c r="U6" s="161"/>
      <c r="V6" s="51"/>
      <c r="W6" s="51"/>
      <c r="X6" s="51"/>
      <c r="Y6" s="51"/>
      <c r="Z6" s="51"/>
    </row>
    <row r="7" spans="1:26" ht="23.25" customHeight="1">
      <c r="A7" s="49"/>
      <c r="B7" s="50"/>
      <c r="C7" s="50"/>
      <c r="D7" s="161"/>
      <c r="E7" s="161"/>
      <c r="F7" s="161"/>
      <c r="G7" s="161"/>
      <c r="H7" s="62"/>
      <c r="I7" s="161"/>
      <c r="J7" s="161"/>
      <c r="K7" s="161"/>
      <c r="L7" s="23"/>
      <c r="M7" s="23"/>
      <c r="N7" s="23"/>
      <c r="O7" s="161"/>
      <c r="P7" s="73"/>
      <c r="Q7" s="161"/>
      <c r="R7" s="73" t="s">
        <v>209</v>
      </c>
      <c r="S7" s="161"/>
      <c r="T7" s="73"/>
      <c r="U7" s="161"/>
      <c r="V7" s="51"/>
      <c r="W7" s="51"/>
      <c r="X7" s="51"/>
      <c r="Y7" s="51"/>
      <c r="Z7" s="51"/>
    </row>
    <row r="8" spans="1:26" ht="23.25" customHeight="1">
      <c r="A8" s="49"/>
      <c r="B8" s="50"/>
      <c r="C8" s="50"/>
      <c r="D8" s="161"/>
      <c r="E8" s="161"/>
      <c r="F8" s="161"/>
      <c r="G8" s="161"/>
      <c r="H8" s="62" t="s">
        <v>78</v>
      </c>
      <c r="I8" s="161"/>
      <c r="J8" s="161"/>
      <c r="K8" s="161"/>
      <c r="L8" s="23"/>
      <c r="M8" s="23"/>
      <c r="N8" s="23"/>
      <c r="O8" s="161"/>
      <c r="P8" s="73"/>
      <c r="Q8" s="161"/>
      <c r="R8" s="73" t="s">
        <v>210</v>
      </c>
      <c r="S8" s="161"/>
      <c r="T8" s="73"/>
      <c r="U8" s="161"/>
      <c r="V8" s="51"/>
      <c r="W8" s="51"/>
      <c r="X8" s="51"/>
      <c r="Y8" s="51"/>
      <c r="Z8" s="51"/>
    </row>
    <row r="9" spans="1:26" ht="23.25" customHeight="1">
      <c r="A9" s="49"/>
      <c r="B9" s="50"/>
      <c r="C9" s="50"/>
      <c r="D9" s="161"/>
      <c r="E9" s="161"/>
      <c r="F9" s="161"/>
      <c r="G9" s="161"/>
      <c r="H9" s="62" t="s">
        <v>79</v>
      </c>
      <c r="I9" s="161"/>
      <c r="J9" s="161"/>
      <c r="K9" s="161"/>
      <c r="L9" s="23"/>
      <c r="M9" s="23"/>
      <c r="N9" s="23"/>
      <c r="O9" s="161"/>
      <c r="P9" s="73" t="s">
        <v>78</v>
      </c>
      <c r="Q9" s="161"/>
      <c r="R9" s="73" t="s">
        <v>211</v>
      </c>
      <c r="S9" s="161"/>
      <c r="T9" s="73" t="s">
        <v>217</v>
      </c>
      <c r="U9" s="161"/>
      <c r="V9" s="51"/>
      <c r="W9" s="51"/>
      <c r="X9" s="51"/>
      <c r="Y9" s="51"/>
      <c r="Z9" s="51"/>
    </row>
    <row r="10" spans="1:26" ht="23.25" customHeight="1">
      <c r="A10" s="49"/>
      <c r="B10" s="50"/>
      <c r="C10" s="50"/>
      <c r="D10" s="161"/>
      <c r="E10" s="161"/>
      <c r="F10" s="161"/>
      <c r="G10" s="161"/>
      <c r="H10" s="62" t="s">
        <v>80</v>
      </c>
      <c r="I10" s="161"/>
      <c r="J10" s="62" t="s">
        <v>84</v>
      </c>
      <c r="K10" s="161"/>
      <c r="L10" s="23"/>
      <c r="M10" s="23"/>
      <c r="N10" s="23"/>
      <c r="O10" s="161"/>
      <c r="P10" s="73" t="s">
        <v>85</v>
      </c>
      <c r="Q10" s="161"/>
      <c r="R10" s="73" t="s">
        <v>212</v>
      </c>
      <c r="S10" s="161"/>
      <c r="T10" s="73" t="s">
        <v>218</v>
      </c>
      <c r="U10" s="161"/>
      <c r="V10" s="51"/>
      <c r="W10" s="51"/>
      <c r="X10" s="51"/>
      <c r="Y10" s="51"/>
      <c r="Z10" s="51"/>
    </row>
    <row r="11" spans="1:26" ht="23.25" customHeight="1">
      <c r="A11" s="49"/>
      <c r="B11" s="160"/>
      <c r="C11" s="169"/>
      <c r="D11" s="158" t="s">
        <v>0</v>
      </c>
      <c r="F11" s="158"/>
      <c r="G11" s="158"/>
      <c r="H11" s="158" t="s">
        <v>81</v>
      </c>
      <c r="I11" s="73"/>
      <c r="J11" s="62" t="s">
        <v>85</v>
      </c>
      <c r="K11" s="73"/>
      <c r="L11" s="22"/>
      <c r="M11" s="22"/>
      <c r="N11" s="22"/>
      <c r="O11" s="52"/>
      <c r="P11" s="51" t="s">
        <v>88</v>
      </c>
      <c r="Q11" s="52"/>
      <c r="R11" s="73" t="s">
        <v>213</v>
      </c>
      <c r="S11" s="52"/>
      <c r="T11" s="73" t="s">
        <v>219</v>
      </c>
      <c r="U11" s="52"/>
      <c r="V11" s="158" t="s">
        <v>128</v>
      </c>
      <c r="W11" s="51"/>
      <c r="X11" s="51" t="s">
        <v>129</v>
      </c>
      <c r="Y11" s="51"/>
      <c r="Z11" s="51"/>
    </row>
    <row r="12" spans="1:26" ht="23.25" customHeight="1">
      <c r="A12" s="49"/>
      <c r="B12" s="160"/>
      <c r="C12" s="169"/>
      <c r="D12" s="158" t="s">
        <v>57</v>
      </c>
      <c r="F12" s="158" t="s">
        <v>38</v>
      </c>
      <c r="G12" s="158"/>
      <c r="H12" s="158" t="s">
        <v>82</v>
      </c>
      <c r="I12" s="73"/>
      <c r="J12" s="62" t="s">
        <v>86</v>
      </c>
      <c r="K12" s="73"/>
      <c r="L12" s="158" t="s">
        <v>58</v>
      </c>
      <c r="M12" s="158"/>
      <c r="N12" s="158" t="s">
        <v>59</v>
      </c>
      <c r="O12" s="73"/>
      <c r="P12" s="88" t="s">
        <v>89</v>
      </c>
      <c r="Q12" s="73"/>
      <c r="R12" s="51" t="s">
        <v>214</v>
      </c>
      <c r="S12" s="73"/>
      <c r="T12" s="51" t="s">
        <v>220</v>
      </c>
      <c r="U12" s="73"/>
      <c r="V12" s="51" t="s">
        <v>130</v>
      </c>
      <c r="W12" s="158"/>
      <c r="X12" s="158" t="s">
        <v>131</v>
      </c>
      <c r="Y12" s="158"/>
      <c r="Z12" s="158" t="s">
        <v>128</v>
      </c>
    </row>
    <row r="13" spans="1:26" ht="23.25" customHeight="1">
      <c r="A13" s="49"/>
      <c r="B13" s="53" t="s">
        <v>1</v>
      </c>
      <c r="C13" s="53"/>
      <c r="D13" s="158" t="s">
        <v>35</v>
      </c>
      <c r="F13" s="158" t="s">
        <v>37</v>
      </c>
      <c r="G13" s="158"/>
      <c r="H13" s="158" t="s">
        <v>83</v>
      </c>
      <c r="I13" s="73"/>
      <c r="J13" s="62" t="s">
        <v>87</v>
      </c>
      <c r="K13" s="73"/>
      <c r="L13" s="158" t="s">
        <v>36</v>
      </c>
      <c r="M13" s="158"/>
      <c r="N13" s="158" t="s">
        <v>60</v>
      </c>
      <c r="O13" s="73"/>
      <c r="P13" s="51" t="s">
        <v>90</v>
      </c>
      <c r="Q13" s="73"/>
      <c r="R13" s="88" t="s">
        <v>215</v>
      </c>
      <c r="S13" s="73"/>
      <c r="T13" s="88" t="s">
        <v>73</v>
      </c>
      <c r="U13" s="73"/>
      <c r="V13" s="51" t="s">
        <v>132</v>
      </c>
      <c r="W13" s="51"/>
      <c r="X13" s="51" t="s">
        <v>61</v>
      </c>
      <c r="Y13" s="51"/>
      <c r="Z13" s="51" t="s">
        <v>130</v>
      </c>
    </row>
    <row r="14" spans="1:26" ht="23.25" customHeight="1">
      <c r="A14" s="22"/>
      <c r="B14" s="160"/>
      <c r="C14" s="169"/>
      <c r="D14" s="181" t="s">
        <v>70</v>
      </c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81"/>
      <c r="Z14" s="181"/>
    </row>
    <row r="15" spans="1:26" ht="23.25" customHeight="1">
      <c r="A15" s="89" t="s">
        <v>161</v>
      </c>
      <c r="B15" s="160"/>
      <c r="C15" s="169"/>
    </row>
    <row r="16" spans="1:26" ht="23.25" customHeight="1">
      <c r="A16" s="90" t="s">
        <v>224</v>
      </c>
      <c r="B16" s="17"/>
      <c r="C16" s="17"/>
      <c r="D16" s="12">
        <v>6499830</v>
      </c>
      <c r="E16" s="12"/>
      <c r="F16" s="12">
        <v>1532321</v>
      </c>
      <c r="G16" s="12"/>
      <c r="H16" s="12">
        <v>-423185</v>
      </c>
      <c r="I16" s="12"/>
      <c r="J16" s="12">
        <v>-129337</v>
      </c>
      <c r="K16" s="12"/>
      <c r="L16" s="12">
        <v>519900</v>
      </c>
      <c r="M16" s="12"/>
      <c r="N16" s="12">
        <v>4864947</v>
      </c>
      <c r="O16" s="12"/>
      <c r="P16" s="12">
        <v>-24927</v>
      </c>
      <c r="Q16" s="12"/>
      <c r="R16" s="91">
        <v>0</v>
      </c>
      <c r="S16" s="12"/>
      <c r="T16" s="12">
        <f>SUM(P16:R16)</f>
        <v>-24927</v>
      </c>
      <c r="U16" s="12"/>
      <c r="V16" s="12">
        <f>SUM(D16:N16)+T16</f>
        <v>12839549</v>
      </c>
      <c r="W16" s="12"/>
      <c r="X16" s="12">
        <v>874375</v>
      </c>
      <c r="Y16" s="92"/>
      <c r="Z16" s="12">
        <f>SUM(V16:X16)</f>
        <v>13713924</v>
      </c>
    </row>
    <row r="17" spans="1:27" s="10" customFormat="1" ht="23.25" customHeight="1">
      <c r="A17" s="170" t="s">
        <v>225</v>
      </c>
      <c r="B17" s="168">
        <v>3</v>
      </c>
      <c r="C17" s="17"/>
      <c r="D17" s="172">
        <v>0</v>
      </c>
      <c r="E17" s="172"/>
      <c r="F17" s="172">
        <v>0</v>
      </c>
      <c r="G17" s="172"/>
      <c r="H17" s="172">
        <v>0</v>
      </c>
      <c r="I17" s="172"/>
      <c r="J17" s="172">
        <v>0</v>
      </c>
      <c r="K17" s="172"/>
      <c r="L17" s="172">
        <v>0</v>
      </c>
      <c r="M17" s="172"/>
      <c r="N17" s="172">
        <v>0</v>
      </c>
      <c r="O17" s="172"/>
      <c r="P17" s="172">
        <v>0</v>
      </c>
      <c r="Q17" s="172"/>
      <c r="R17" s="64">
        <v>347814</v>
      </c>
      <c r="S17" s="172"/>
      <c r="T17" s="64">
        <f>SUM(P17:R17)</f>
        <v>347814</v>
      </c>
      <c r="U17" s="172"/>
      <c r="V17" s="64">
        <f>SUM(D17:N17)+T17</f>
        <v>347814</v>
      </c>
      <c r="W17" s="172"/>
      <c r="X17" s="64">
        <v>25778</v>
      </c>
      <c r="Y17" s="98"/>
      <c r="Z17" s="64">
        <f>SUM(V17:X17)</f>
        <v>373592</v>
      </c>
    </row>
    <row r="18" spans="1:27" s="16" customFormat="1" ht="23.25" customHeight="1">
      <c r="A18" s="90" t="s">
        <v>162</v>
      </c>
      <c r="B18" s="17"/>
      <c r="C18" s="17"/>
      <c r="D18" s="171">
        <f>SUM(D16:D17)</f>
        <v>6499830</v>
      </c>
      <c r="E18" s="12"/>
      <c r="F18" s="171">
        <f>SUM(F16:F17)</f>
        <v>1532321</v>
      </c>
      <c r="G18" s="12"/>
      <c r="H18" s="171">
        <f>SUM(H16:H17)</f>
        <v>-423185</v>
      </c>
      <c r="I18" s="12"/>
      <c r="J18" s="171">
        <f>SUM(J16:J17)</f>
        <v>-129337</v>
      </c>
      <c r="K18" s="12"/>
      <c r="L18" s="171">
        <f>SUM(L16:L17)</f>
        <v>519900</v>
      </c>
      <c r="M18" s="12"/>
      <c r="N18" s="171">
        <f>SUM(N16:N17)</f>
        <v>4864947</v>
      </c>
      <c r="O18" s="12"/>
      <c r="P18" s="171">
        <f>SUM(P16:P17)</f>
        <v>-24927</v>
      </c>
      <c r="Q18" s="12"/>
      <c r="R18" s="171">
        <f>SUM(R16:R17)</f>
        <v>347814</v>
      </c>
      <c r="S18" s="12"/>
      <c r="T18" s="171">
        <f>SUM(T16:T17)</f>
        <v>322887</v>
      </c>
      <c r="U18" s="12"/>
      <c r="V18" s="171">
        <f>SUM(V16:V17)</f>
        <v>13187363</v>
      </c>
      <c r="W18" s="12"/>
      <c r="X18" s="171">
        <f>SUM(X16:X17)</f>
        <v>900153</v>
      </c>
      <c r="Y18" s="92"/>
      <c r="Z18" s="171">
        <f>SUM(Z16:Z17)</f>
        <v>14087516</v>
      </c>
    </row>
    <row r="19" spans="1:27" ht="23.25" customHeight="1">
      <c r="A19" s="96" t="s">
        <v>133</v>
      </c>
      <c r="B19" s="97"/>
      <c r="C19" s="97"/>
      <c r="D19" s="40"/>
      <c r="E19" s="11"/>
      <c r="F19" s="40"/>
      <c r="G19" s="40"/>
      <c r="H19" s="40"/>
      <c r="I19" s="11"/>
      <c r="J19" s="11"/>
      <c r="K19" s="11"/>
      <c r="L19" s="40"/>
      <c r="M19" s="11"/>
      <c r="N19" s="40"/>
      <c r="O19" s="40"/>
      <c r="P19" s="11"/>
      <c r="Q19" s="40"/>
      <c r="R19" s="11"/>
      <c r="S19" s="40"/>
      <c r="T19" s="11"/>
      <c r="U19" s="40"/>
      <c r="V19" s="11"/>
      <c r="W19" s="11"/>
      <c r="X19" s="40"/>
      <c r="Y19" s="40"/>
      <c r="Z19" s="12"/>
    </row>
    <row r="20" spans="1:27" ht="23.25" customHeight="1">
      <c r="A20" s="22" t="s">
        <v>134</v>
      </c>
      <c r="B20" s="159"/>
      <c r="C20" s="168"/>
      <c r="D20" s="98">
        <v>0</v>
      </c>
      <c r="E20" s="55"/>
      <c r="F20" s="98">
        <v>0</v>
      </c>
      <c r="G20" s="98"/>
      <c r="H20" s="98">
        <v>0</v>
      </c>
      <c r="I20" s="55"/>
      <c r="J20" s="98">
        <v>0</v>
      </c>
      <c r="K20" s="55"/>
      <c r="L20" s="98">
        <v>0</v>
      </c>
      <c r="M20" s="55"/>
      <c r="N20" s="64">
        <v>658887</v>
      </c>
      <c r="O20" s="55"/>
      <c r="P20" s="98">
        <v>0</v>
      </c>
      <c r="Q20" s="55"/>
      <c r="R20" s="98">
        <v>0</v>
      </c>
      <c r="T20" s="98">
        <v>0</v>
      </c>
      <c r="U20" s="55"/>
      <c r="V20" s="64">
        <f>SUM(D20:N20)+T20</f>
        <v>658887</v>
      </c>
      <c r="W20" s="55"/>
      <c r="X20" s="64">
        <v>41533</v>
      </c>
      <c r="Y20" s="93"/>
      <c r="Z20" s="64">
        <f>SUM(V20:X20)</f>
        <v>700420</v>
      </c>
    </row>
    <row r="21" spans="1:27" ht="23.25" customHeight="1">
      <c r="A21" s="96" t="s">
        <v>204</v>
      </c>
      <c r="B21" s="17"/>
      <c r="C21" s="17"/>
      <c r="D21" s="101">
        <f>D20</f>
        <v>0</v>
      </c>
      <c r="E21" s="102"/>
      <c r="F21" s="101">
        <f>F20</f>
        <v>0</v>
      </c>
      <c r="G21" s="102"/>
      <c r="H21" s="101">
        <f>H20</f>
        <v>0</v>
      </c>
      <c r="I21" s="15"/>
      <c r="J21" s="103">
        <f>J20</f>
        <v>0</v>
      </c>
      <c r="K21" s="15"/>
      <c r="L21" s="101">
        <f>L20</f>
        <v>0</v>
      </c>
      <c r="M21" s="15"/>
      <c r="N21" s="99">
        <f>N20</f>
        <v>658887</v>
      </c>
      <c r="O21" s="15"/>
      <c r="P21" s="99">
        <f>SUM(P20:P20)</f>
        <v>0</v>
      </c>
      <c r="Q21" s="15"/>
      <c r="R21" s="99">
        <f>R20</f>
        <v>0</v>
      </c>
      <c r="S21" s="15"/>
      <c r="T21" s="99">
        <f>T20</f>
        <v>0</v>
      </c>
      <c r="U21" s="15"/>
      <c r="V21" s="99">
        <f>V20</f>
        <v>658887</v>
      </c>
      <c r="W21" s="12"/>
      <c r="X21" s="99">
        <f>X20</f>
        <v>41533</v>
      </c>
      <c r="Y21" s="15"/>
      <c r="Z21" s="99">
        <f>Z20</f>
        <v>700420</v>
      </c>
      <c r="AA21" s="38"/>
    </row>
    <row r="22" spans="1:27" ht="23.25" customHeight="1">
      <c r="A22" s="96"/>
      <c r="B22" s="17"/>
      <c r="C22" s="17"/>
      <c r="D22" s="102"/>
      <c r="E22" s="102"/>
      <c r="F22" s="102"/>
      <c r="G22" s="102"/>
      <c r="H22" s="102"/>
      <c r="I22" s="15"/>
      <c r="J22" s="91"/>
      <c r="K22" s="15"/>
      <c r="L22" s="102"/>
      <c r="M22" s="15"/>
      <c r="N22" s="100"/>
      <c r="O22" s="15"/>
      <c r="P22" s="100"/>
      <c r="Q22" s="15"/>
      <c r="R22" s="100"/>
      <c r="S22" s="15"/>
      <c r="T22" s="100"/>
      <c r="U22" s="15"/>
      <c r="V22" s="100"/>
      <c r="W22" s="12"/>
      <c r="X22" s="100"/>
      <c r="Y22" s="15"/>
      <c r="Z22" s="100"/>
    </row>
    <row r="23" spans="1:27" s="22" customFormat="1" ht="21.75" customHeight="1">
      <c r="A23" s="79" t="s">
        <v>180</v>
      </c>
      <c r="B23" s="17"/>
      <c r="C23" s="17"/>
      <c r="D23" s="173">
        <v>0</v>
      </c>
      <c r="E23" s="98"/>
      <c r="F23" s="173">
        <v>0</v>
      </c>
      <c r="G23" s="98"/>
      <c r="H23" s="173">
        <v>0</v>
      </c>
      <c r="I23" s="9"/>
      <c r="J23" s="174">
        <v>0</v>
      </c>
      <c r="K23" s="9"/>
      <c r="L23" s="131">
        <v>270548</v>
      </c>
      <c r="M23" s="9"/>
      <c r="N23" s="131">
        <v>-270548</v>
      </c>
      <c r="O23" s="9"/>
      <c r="P23" s="131">
        <v>0</v>
      </c>
      <c r="Q23" s="9"/>
      <c r="R23" s="131">
        <v>0</v>
      </c>
      <c r="S23" s="9"/>
      <c r="T23" s="131">
        <f>SUM(P23:R23)</f>
        <v>0</v>
      </c>
      <c r="U23" s="9"/>
      <c r="V23" s="131">
        <f>SUM(D23:R23)</f>
        <v>0</v>
      </c>
      <c r="W23" s="9"/>
      <c r="X23" s="131">
        <v>0</v>
      </c>
      <c r="Y23" s="9"/>
      <c r="Z23" s="131">
        <f>SUM(V23:X23)</f>
        <v>0</v>
      </c>
    </row>
    <row r="24" spans="1:27" ht="23.25" customHeight="1">
      <c r="A24" s="96"/>
      <c r="B24" s="17"/>
      <c r="C24" s="17"/>
      <c r="D24" s="102"/>
      <c r="E24" s="102"/>
      <c r="F24" s="102"/>
      <c r="G24" s="102"/>
      <c r="H24" s="102"/>
      <c r="I24" s="15"/>
      <c r="J24" s="91"/>
      <c r="K24" s="15"/>
      <c r="L24" s="102"/>
      <c r="M24" s="15"/>
      <c r="N24" s="100"/>
      <c r="O24" s="15"/>
      <c r="P24" s="100"/>
      <c r="Q24" s="15"/>
      <c r="R24" s="100"/>
      <c r="S24" s="15"/>
      <c r="T24" s="100"/>
      <c r="U24" s="15"/>
      <c r="V24" s="100"/>
      <c r="W24" s="12"/>
      <c r="X24" s="100"/>
      <c r="Y24" s="15"/>
      <c r="Z24" s="100"/>
    </row>
    <row r="25" spans="1:27" ht="23.25" customHeight="1" thickBot="1">
      <c r="A25" s="96" t="s">
        <v>163</v>
      </c>
      <c r="B25" s="159"/>
      <c r="C25" s="168"/>
      <c r="D25" s="14">
        <f>SUM(D21,D23,D18)</f>
        <v>6499830</v>
      </c>
      <c r="E25" s="15"/>
      <c r="F25" s="14">
        <f>SUM(F21,F23,F18)</f>
        <v>1532321</v>
      </c>
      <c r="G25" s="12"/>
      <c r="H25" s="14">
        <f>SUM(H21,H23,H18)</f>
        <v>-423185</v>
      </c>
      <c r="I25" s="15"/>
      <c r="J25" s="14">
        <f>SUM(J21,J23,J18)</f>
        <v>-129337</v>
      </c>
      <c r="K25" s="15"/>
      <c r="L25" s="14">
        <f>SUM(L21,L23,L18)</f>
        <v>790448</v>
      </c>
      <c r="M25" s="15"/>
      <c r="N25" s="14">
        <f>SUM(N21,N23,N18)</f>
        <v>5253286</v>
      </c>
      <c r="O25" s="15"/>
      <c r="P25" s="14">
        <f>SUM(P21,P23,P18)</f>
        <v>-24927</v>
      </c>
      <c r="Q25" s="15"/>
      <c r="R25" s="14">
        <f>SUM(R21,R23,R18)</f>
        <v>347814</v>
      </c>
      <c r="S25" s="15"/>
      <c r="T25" s="14">
        <f>SUM(T21,T23,T18)</f>
        <v>322887</v>
      </c>
      <c r="U25" s="15"/>
      <c r="V25" s="14">
        <f>SUM(V21,V23,V18)</f>
        <v>13846250</v>
      </c>
      <c r="W25" s="12"/>
      <c r="X25" s="14">
        <f>SUM(X21,X23,X18)</f>
        <v>941686</v>
      </c>
      <c r="Y25" s="15"/>
      <c r="Z25" s="14">
        <f>SUM(Z21,Z23,Z18)</f>
        <v>14787936</v>
      </c>
    </row>
    <row r="26" spans="1:27" ht="23.25" customHeight="1" thickTop="1">
      <c r="L26" s="25"/>
      <c r="N26" s="25"/>
      <c r="R26" s="38"/>
      <c r="Z26" s="130"/>
    </row>
    <row r="27" spans="1:27" ht="23.25" customHeight="1">
      <c r="N27" s="25"/>
      <c r="T27" s="25"/>
      <c r="V27" s="68"/>
      <c r="X27" s="25"/>
      <c r="Z27" s="25"/>
    </row>
  </sheetData>
  <mergeCells count="4">
    <mergeCell ref="D14:Z14"/>
    <mergeCell ref="D4:Z4"/>
    <mergeCell ref="L5:N5"/>
    <mergeCell ref="P5:T5"/>
  </mergeCells>
  <pageMargins left="0.4" right="0.4" top="0.48" bottom="0.5" header="0.5" footer="0.5"/>
  <pageSetup paperSize="9" scale="64" firstPageNumber="11" fitToHeight="0" orientation="landscape" useFirstPageNumber="1" r:id="rId1"/>
  <headerFooter>
    <oddFooter xml:space="preserve">&amp;L  หมายเหตุประกอบงบการเงินเป็นส่วนหนึ่งของงบการเงินระหว่างกาลนี้
&amp;C&amp;P&amp;R&amp;"Angsana New,Italic"&amp;15
</oddFooter>
  </headerFooter>
  <rowBreaks count="4" manualBreakCount="4">
    <brk id="57" max="16383" man="1"/>
    <brk id="58" max="16383" man="1"/>
    <brk id="59" max="16383" man="1"/>
    <brk id="6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0A837-1878-43A5-A045-A19A7E52C19C}">
  <sheetPr>
    <tabColor rgb="FF002060"/>
  </sheetPr>
  <dimension ref="A1:N37"/>
  <sheetViews>
    <sheetView view="pageBreakPreview" topLeftCell="A22" zoomScaleNormal="80" zoomScaleSheetLayoutView="100" workbookViewId="0">
      <selection activeCell="D31" sqref="D31"/>
    </sheetView>
  </sheetViews>
  <sheetFormatPr defaultColWidth="9.21875" defaultRowHeight="23.25" customHeight="1"/>
  <cols>
    <col min="1" max="1" width="51.77734375" style="165" customWidth="1"/>
    <col min="2" max="2" width="7.5546875" style="165" customWidth="1"/>
    <col min="3" max="3" width="1.44140625" style="165" customWidth="1"/>
    <col min="4" max="4" width="13.77734375" style="165" customWidth="1"/>
    <col min="5" max="5" width="1.44140625" style="165" customWidth="1"/>
    <col min="6" max="6" width="14" style="165" customWidth="1"/>
    <col min="7" max="7" width="1.44140625" style="165" customWidth="1"/>
    <col min="8" max="8" width="14.5546875" style="165" customWidth="1"/>
    <col min="9" max="9" width="1.44140625" style="165" customWidth="1"/>
    <col min="10" max="10" width="14.5546875" style="165" customWidth="1"/>
    <col min="11" max="11" width="1.44140625" style="165" customWidth="1"/>
    <col min="12" max="12" width="13.5546875" style="165" customWidth="1"/>
    <col min="13" max="13" width="11.77734375" style="165" customWidth="1"/>
    <col min="14" max="16384" width="9.21875" style="165"/>
  </cols>
  <sheetData>
    <row r="1" spans="1:14" ht="23.25" customHeight="1">
      <c r="A1" s="18" t="s">
        <v>75</v>
      </c>
      <c r="B1" s="21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4" ht="23.25" customHeight="1">
      <c r="A2" s="18" t="s">
        <v>71</v>
      </c>
      <c r="B2" s="21"/>
      <c r="C2" s="3"/>
      <c r="D2" s="3"/>
      <c r="E2" s="3"/>
      <c r="F2" s="3"/>
      <c r="G2" s="3"/>
      <c r="H2" s="3"/>
      <c r="I2" s="3"/>
      <c r="J2" s="3"/>
      <c r="K2" s="3"/>
      <c r="L2" s="16"/>
      <c r="M2" s="3"/>
    </row>
    <row r="3" spans="1:14" ht="23.25" customHeight="1">
      <c r="A3" s="4"/>
      <c r="B3" s="4"/>
      <c r="C3" s="4"/>
      <c r="D3" s="4"/>
      <c r="E3" s="4"/>
      <c r="F3" s="4"/>
      <c r="G3" s="3"/>
      <c r="H3" s="3"/>
      <c r="I3" s="3"/>
      <c r="J3" s="3"/>
      <c r="K3" s="3"/>
      <c r="L3" s="3"/>
      <c r="M3" s="3"/>
    </row>
    <row r="4" spans="1:14" ht="23.25" customHeight="1">
      <c r="A4" s="49"/>
      <c r="B4" s="160"/>
      <c r="C4" s="160"/>
      <c r="D4" s="176" t="s">
        <v>44</v>
      </c>
      <c r="E4" s="176"/>
      <c r="F4" s="176"/>
      <c r="G4" s="176"/>
      <c r="H4" s="176"/>
      <c r="I4" s="176"/>
      <c r="J4" s="176"/>
      <c r="K4" s="176"/>
      <c r="L4" s="176"/>
      <c r="M4" s="3"/>
    </row>
    <row r="5" spans="1:14" ht="23.25" customHeight="1">
      <c r="A5" s="49"/>
      <c r="B5" s="160"/>
      <c r="C5" s="3"/>
      <c r="D5" s="22"/>
      <c r="E5" s="3"/>
      <c r="F5" s="158"/>
      <c r="G5" s="73"/>
      <c r="H5" s="180" t="s">
        <v>15</v>
      </c>
      <c r="I5" s="180"/>
      <c r="J5" s="180"/>
      <c r="K5" s="158"/>
      <c r="L5" s="3"/>
      <c r="M5" s="3"/>
    </row>
    <row r="6" spans="1:14" ht="23.25" customHeight="1">
      <c r="A6" s="49"/>
      <c r="B6" s="160"/>
      <c r="C6" s="3"/>
      <c r="D6" s="158" t="s">
        <v>0</v>
      </c>
      <c r="E6" s="3"/>
      <c r="F6" s="158"/>
      <c r="G6" s="73"/>
      <c r="H6" s="22"/>
      <c r="I6" s="22"/>
      <c r="J6" s="22"/>
      <c r="K6" s="158"/>
      <c r="L6" s="22"/>
      <c r="M6" s="3"/>
    </row>
    <row r="7" spans="1:14" ht="23.25" customHeight="1">
      <c r="A7" s="49"/>
      <c r="B7" s="53"/>
      <c r="C7" s="3"/>
      <c r="D7" s="158" t="s">
        <v>57</v>
      </c>
      <c r="E7" s="3"/>
      <c r="F7" s="158" t="s">
        <v>38</v>
      </c>
      <c r="G7" s="73"/>
      <c r="H7" s="158" t="s">
        <v>58</v>
      </c>
      <c r="I7" s="158"/>
      <c r="J7" s="158" t="s">
        <v>59</v>
      </c>
      <c r="K7" s="158"/>
      <c r="L7" s="158" t="s">
        <v>128</v>
      </c>
      <c r="M7" s="3"/>
    </row>
    <row r="8" spans="1:14" ht="23.25" customHeight="1">
      <c r="A8" s="49"/>
      <c r="B8" s="53"/>
      <c r="C8" s="3"/>
      <c r="D8" s="158" t="s">
        <v>35</v>
      </c>
      <c r="E8" s="3"/>
      <c r="F8" s="158" t="s">
        <v>37</v>
      </c>
      <c r="G8" s="73"/>
      <c r="H8" s="158" t="s">
        <v>36</v>
      </c>
      <c r="I8" s="158"/>
      <c r="J8" s="158" t="s">
        <v>60</v>
      </c>
      <c r="K8" s="158"/>
      <c r="L8" s="158" t="s">
        <v>130</v>
      </c>
      <c r="M8" s="3"/>
    </row>
    <row r="9" spans="1:14" ht="23.25" customHeight="1">
      <c r="A9" s="22"/>
      <c r="B9" s="160"/>
      <c r="C9" s="160"/>
      <c r="D9" s="181" t="s">
        <v>70</v>
      </c>
      <c r="E9" s="181"/>
      <c r="F9" s="181"/>
      <c r="G9" s="181"/>
      <c r="H9" s="181"/>
      <c r="I9" s="181"/>
      <c r="J9" s="181"/>
      <c r="K9" s="181"/>
      <c r="L9" s="181"/>
      <c r="M9" s="3"/>
    </row>
    <row r="10" spans="1:14" ht="23.25" customHeight="1">
      <c r="A10" s="89" t="s">
        <v>135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3"/>
    </row>
    <row r="11" spans="1:14" ht="23.25" customHeight="1">
      <c r="A11" s="96" t="s">
        <v>77</v>
      </c>
      <c r="B11" s="104"/>
      <c r="C11" s="12"/>
      <c r="D11" s="12">
        <v>6499830</v>
      </c>
      <c r="E11" s="12"/>
      <c r="F11" s="12">
        <v>1532321</v>
      </c>
      <c r="G11" s="12"/>
      <c r="H11" s="12">
        <v>366900</v>
      </c>
      <c r="I11" s="12"/>
      <c r="J11" s="12">
        <v>2885502</v>
      </c>
      <c r="K11" s="12"/>
      <c r="L11" s="12">
        <v>11284553</v>
      </c>
      <c r="M11" s="3"/>
    </row>
    <row r="12" spans="1:14" ht="23.25" customHeight="1">
      <c r="A12" s="96" t="s">
        <v>133</v>
      </c>
      <c r="B12" s="21"/>
      <c r="C12" s="12"/>
      <c r="D12" s="12"/>
      <c r="E12" s="12"/>
      <c r="F12" s="12"/>
      <c r="G12" s="12"/>
      <c r="H12" s="12"/>
      <c r="I12" s="12"/>
      <c r="J12" s="12"/>
      <c r="K12" s="12"/>
      <c r="L12" s="56"/>
      <c r="M12" s="3"/>
    </row>
    <row r="13" spans="1:14" ht="23.25" customHeight="1">
      <c r="A13" s="22" t="s">
        <v>134</v>
      </c>
      <c r="B13" s="21"/>
      <c r="C13" s="105"/>
      <c r="D13" s="54">
        <v>0</v>
      </c>
      <c r="E13" s="105"/>
      <c r="F13" s="54">
        <v>0</v>
      </c>
      <c r="G13" s="91"/>
      <c r="H13" s="54">
        <v>0</v>
      </c>
      <c r="I13" s="12"/>
      <c r="J13" s="106">
        <v>119532</v>
      </c>
      <c r="K13" s="108"/>
      <c r="L13" s="57">
        <v>119532</v>
      </c>
      <c r="M13" s="3"/>
    </row>
    <row r="14" spans="1:14" ht="23.25" customHeight="1">
      <c r="A14" s="96" t="s">
        <v>204</v>
      </c>
      <c r="B14" s="21"/>
      <c r="C14" s="100"/>
      <c r="D14" s="99">
        <v>0</v>
      </c>
      <c r="E14" s="100"/>
      <c r="F14" s="99">
        <v>0</v>
      </c>
      <c r="G14" s="100"/>
      <c r="H14" s="99">
        <v>0</v>
      </c>
      <c r="I14" s="15"/>
      <c r="J14" s="99">
        <v>119532</v>
      </c>
      <c r="K14" s="15"/>
      <c r="L14" s="99">
        <v>119532</v>
      </c>
      <c r="M14" s="3"/>
    </row>
    <row r="15" spans="1:14" ht="23.25" customHeight="1" thickBot="1">
      <c r="A15" s="96" t="s">
        <v>121</v>
      </c>
      <c r="B15" s="21"/>
      <c r="C15" s="12"/>
      <c r="D15" s="14">
        <v>6499830</v>
      </c>
      <c r="E15" s="12"/>
      <c r="F15" s="14">
        <v>1532321</v>
      </c>
      <c r="G15" s="12"/>
      <c r="H15" s="14">
        <v>366900</v>
      </c>
      <c r="I15" s="15"/>
      <c r="J15" s="14">
        <v>3005034</v>
      </c>
      <c r="K15" s="15"/>
      <c r="L15" s="14">
        <v>11404085</v>
      </c>
      <c r="M15" s="25"/>
    </row>
    <row r="16" spans="1:14" ht="22.95" customHeight="1" thickTop="1"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</row>
    <row r="18" spans="1:12" ht="23.25" customHeight="1">
      <c r="A18" s="18" t="s">
        <v>75</v>
      </c>
      <c r="B18" s="21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ht="23.25" customHeight="1">
      <c r="A19" s="18" t="s">
        <v>71</v>
      </c>
      <c r="B19" s="21"/>
      <c r="C19" s="3"/>
      <c r="D19" s="3"/>
      <c r="E19" s="3"/>
      <c r="F19" s="3"/>
      <c r="G19" s="3"/>
      <c r="H19" s="3"/>
      <c r="I19" s="3"/>
      <c r="J19" s="3"/>
      <c r="K19" s="3"/>
      <c r="L19" s="16"/>
    </row>
    <row r="20" spans="1:12" ht="23.25" customHeight="1">
      <c r="A20" s="4"/>
      <c r="B20" s="4"/>
      <c r="C20" s="4"/>
      <c r="D20" s="4"/>
      <c r="E20" s="4"/>
      <c r="F20" s="4"/>
      <c r="G20" s="3"/>
      <c r="H20" s="3"/>
      <c r="I20" s="3"/>
      <c r="J20" s="3"/>
      <c r="K20" s="3"/>
      <c r="L20" s="3"/>
    </row>
    <row r="21" spans="1:12" ht="23.25" customHeight="1">
      <c r="A21" s="49"/>
      <c r="B21" s="160"/>
      <c r="C21" s="160"/>
      <c r="D21" s="176" t="s">
        <v>44</v>
      </c>
      <c r="E21" s="176"/>
      <c r="F21" s="176"/>
      <c r="G21" s="176"/>
      <c r="H21" s="176"/>
      <c r="I21" s="176"/>
      <c r="J21" s="176"/>
      <c r="K21" s="176"/>
      <c r="L21" s="176"/>
    </row>
    <row r="22" spans="1:12" ht="23.25" customHeight="1">
      <c r="A22" s="49"/>
      <c r="B22" s="160"/>
      <c r="C22" s="3"/>
      <c r="D22" s="22"/>
      <c r="E22" s="3"/>
      <c r="F22" s="158"/>
      <c r="G22" s="73"/>
      <c r="H22" s="180" t="s">
        <v>15</v>
      </c>
      <c r="I22" s="180"/>
      <c r="J22" s="180"/>
      <c r="K22" s="158"/>
      <c r="L22" s="3"/>
    </row>
    <row r="23" spans="1:12" ht="23.25" customHeight="1">
      <c r="A23" s="49"/>
      <c r="B23" s="160"/>
      <c r="C23" s="3"/>
      <c r="D23" s="158" t="s">
        <v>0</v>
      </c>
      <c r="E23" s="3"/>
      <c r="F23" s="158"/>
      <c r="G23" s="73"/>
      <c r="H23" s="22"/>
      <c r="I23" s="22"/>
      <c r="J23" s="22"/>
      <c r="K23" s="158"/>
      <c r="L23" s="22"/>
    </row>
    <row r="24" spans="1:12" ht="23.25" customHeight="1">
      <c r="A24" s="49"/>
      <c r="B24" s="53"/>
      <c r="C24" s="3"/>
      <c r="D24" s="158" t="s">
        <v>57</v>
      </c>
      <c r="E24" s="3"/>
      <c r="F24" s="158" t="s">
        <v>38</v>
      </c>
      <c r="G24" s="73"/>
      <c r="H24" s="158" t="s">
        <v>58</v>
      </c>
      <c r="I24" s="158"/>
      <c r="J24" s="158" t="s">
        <v>59</v>
      </c>
      <c r="K24" s="158"/>
      <c r="L24" s="158" t="s">
        <v>128</v>
      </c>
    </row>
    <row r="25" spans="1:12" ht="23.25" customHeight="1">
      <c r="A25" s="49"/>
      <c r="B25" s="53"/>
      <c r="C25" s="3"/>
      <c r="D25" s="158" t="s">
        <v>35</v>
      </c>
      <c r="E25" s="3"/>
      <c r="F25" s="158" t="s">
        <v>37</v>
      </c>
      <c r="G25" s="73"/>
      <c r="H25" s="158" t="s">
        <v>36</v>
      </c>
      <c r="I25" s="158"/>
      <c r="J25" s="158" t="s">
        <v>60</v>
      </c>
      <c r="K25" s="158"/>
      <c r="L25" s="158" t="s">
        <v>130</v>
      </c>
    </row>
    <row r="26" spans="1:12" ht="23.25" customHeight="1">
      <c r="A26" s="22"/>
      <c r="B26" s="160"/>
      <c r="C26" s="160"/>
      <c r="D26" s="181" t="s">
        <v>70</v>
      </c>
      <c r="E26" s="181"/>
      <c r="F26" s="181"/>
      <c r="G26" s="181"/>
      <c r="H26" s="181"/>
      <c r="I26" s="181"/>
      <c r="J26" s="181"/>
      <c r="K26" s="181"/>
      <c r="L26" s="181"/>
    </row>
    <row r="27" spans="1:12" ht="23.25" customHeight="1">
      <c r="A27" s="89" t="s">
        <v>161</v>
      </c>
      <c r="B27" s="160"/>
      <c r="C27" s="160"/>
      <c r="D27" s="160"/>
      <c r="E27" s="160"/>
      <c r="F27" s="160"/>
      <c r="G27" s="160"/>
      <c r="H27" s="160"/>
      <c r="I27" s="160"/>
      <c r="J27" s="160"/>
      <c r="K27" s="160"/>
      <c r="L27" s="160"/>
    </row>
    <row r="28" spans="1:12" ht="23.25" customHeight="1">
      <c r="A28" s="96" t="s">
        <v>162</v>
      </c>
      <c r="B28" s="104"/>
      <c r="C28" s="12"/>
      <c r="D28" s="12">
        <v>6499830</v>
      </c>
      <c r="E28" s="12"/>
      <c r="F28" s="12">
        <v>1532321</v>
      </c>
      <c r="G28" s="12"/>
      <c r="H28" s="12">
        <v>383000</v>
      </c>
      <c r="I28" s="12"/>
      <c r="J28" s="12">
        <v>3190900</v>
      </c>
      <c r="K28" s="12"/>
      <c r="L28" s="12">
        <v>11606051</v>
      </c>
    </row>
    <row r="29" spans="1:12" ht="23.25" customHeight="1">
      <c r="A29" s="96" t="s">
        <v>133</v>
      </c>
      <c r="B29" s="21"/>
      <c r="C29" s="12"/>
      <c r="D29" s="12"/>
      <c r="E29" s="12"/>
      <c r="F29" s="12"/>
      <c r="G29" s="12"/>
      <c r="H29" s="12"/>
      <c r="I29" s="12"/>
      <c r="J29" s="12"/>
      <c r="K29" s="12"/>
      <c r="L29" s="56"/>
    </row>
    <row r="30" spans="1:12" ht="23.25" customHeight="1">
      <c r="A30" s="22" t="s">
        <v>134</v>
      </c>
      <c r="B30" s="21"/>
      <c r="C30" s="105"/>
      <c r="D30" s="54">
        <v>0</v>
      </c>
      <c r="E30" s="105"/>
      <c r="F30" s="54">
        <v>0</v>
      </c>
      <c r="G30" s="91"/>
      <c r="H30" s="54">
        <v>0</v>
      </c>
      <c r="I30" s="12"/>
      <c r="J30" s="106">
        <v>380115</v>
      </c>
      <c r="K30" s="108"/>
      <c r="L30" s="57">
        <v>380115</v>
      </c>
    </row>
    <row r="31" spans="1:12" ht="23.25" customHeight="1">
      <c r="A31" s="96" t="s">
        <v>204</v>
      </c>
      <c r="B31" s="21"/>
      <c r="C31" s="100"/>
      <c r="D31" s="99">
        <v>0</v>
      </c>
      <c r="E31" s="100"/>
      <c r="F31" s="99">
        <v>0</v>
      </c>
      <c r="G31" s="100"/>
      <c r="H31" s="99">
        <v>0</v>
      </c>
      <c r="I31" s="15"/>
      <c r="J31" s="99">
        <v>380115</v>
      </c>
      <c r="K31" s="15"/>
      <c r="L31" s="99">
        <v>380115</v>
      </c>
    </row>
    <row r="32" spans="1:12" ht="23.25" customHeight="1">
      <c r="A32" s="96"/>
      <c r="B32" s="21"/>
      <c r="C32" s="100"/>
      <c r="D32" s="100"/>
      <c r="E32" s="100"/>
      <c r="F32" s="100"/>
      <c r="G32" s="100"/>
      <c r="H32" s="100"/>
      <c r="I32" s="15"/>
      <c r="J32" s="100"/>
      <c r="K32" s="15"/>
      <c r="L32" s="100"/>
    </row>
    <row r="33" spans="1:12" ht="23.25" customHeight="1">
      <c r="A33" s="79" t="s">
        <v>180</v>
      </c>
      <c r="B33" s="21"/>
      <c r="C33" s="100"/>
      <c r="D33" s="131">
        <v>0</v>
      </c>
      <c r="E33" s="93"/>
      <c r="F33" s="131">
        <v>0</v>
      </c>
      <c r="G33" s="93"/>
      <c r="H33" s="131">
        <v>270548</v>
      </c>
      <c r="I33" s="9"/>
      <c r="J33" s="131">
        <v>-270548</v>
      </c>
      <c r="K33" s="9"/>
      <c r="L33" s="131">
        <v>0</v>
      </c>
    </row>
    <row r="34" spans="1:12" ht="23.25" customHeight="1">
      <c r="A34" s="96"/>
      <c r="B34" s="21"/>
      <c r="C34" s="100"/>
      <c r="D34" s="100"/>
      <c r="E34" s="100"/>
      <c r="F34" s="100"/>
      <c r="G34" s="100"/>
      <c r="H34" s="100"/>
      <c r="I34" s="15"/>
      <c r="J34" s="100"/>
      <c r="K34" s="15"/>
      <c r="L34" s="100"/>
    </row>
    <row r="35" spans="1:12" ht="23.25" customHeight="1" thickBot="1">
      <c r="A35" s="96" t="s">
        <v>163</v>
      </c>
      <c r="B35" s="21"/>
      <c r="C35" s="12"/>
      <c r="D35" s="14">
        <v>6499830</v>
      </c>
      <c r="E35" s="12"/>
      <c r="F35" s="14">
        <v>1532321</v>
      </c>
      <c r="G35" s="12"/>
      <c r="H35" s="14">
        <v>653548</v>
      </c>
      <c r="I35" s="15"/>
      <c r="J35" s="14">
        <v>3300467</v>
      </c>
      <c r="K35" s="15"/>
      <c r="L35" s="14">
        <v>11986166</v>
      </c>
    </row>
    <row r="36" spans="1:12" ht="23.25" customHeight="1" thickTop="1">
      <c r="L36" s="166"/>
    </row>
    <row r="37" spans="1:12" ht="23.25" customHeight="1">
      <c r="L37" s="167"/>
    </row>
  </sheetData>
  <mergeCells count="6">
    <mergeCell ref="D21:L21"/>
    <mergeCell ref="H22:J22"/>
    <mergeCell ref="D26:L26"/>
    <mergeCell ref="D4:L4"/>
    <mergeCell ref="H5:J5"/>
    <mergeCell ref="D9:L9"/>
  </mergeCells>
  <pageMargins left="0.8" right="0.8" top="0.48" bottom="0.5" header="0.5" footer="0.5"/>
  <pageSetup paperSize="9" firstPageNumber="12" orientation="landscape" useFirstPageNumber="1" r:id="rId1"/>
  <headerFooter alignWithMargins="0">
    <oddFooter xml:space="preserve">&amp;L  หมายเหตุประกอบงบการเงินเป็นส่วนหนึ่งของงบการเงินระหว่างกาลนี้
&amp;C
&amp;P&amp;R&amp;"Angsana New,Italic"&amp;15
</oddFooter>
  </headerFooter>
  <rowBreaks count="5" manualBreakCount="5">
    <brk id="17" max="16383" man="1"/>
    <brk id="116" max="16383" man="1"/>
    <brk id="117" max="16383" man="1"/>
    <brk id="118" max="16383" man="1"/>
    <brk id="11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CA108-52D6-4D07-B325-1855CE9A76D4}">
  <sheetPr>
    <tabColor rgb="FF002060"/>
  </sheetPr>
  <dimension ref="A1:Q111"/>
  <sheetViews>
    <sheetView view="pageBreakPreview" zoomScale="85" zoomScaleNormal="100" zoomScaleSheetLayoutView="85" workbookViewId="0">
      <selection activeCell="A8" sqref="A8"/>
    </sheetView>
  </sheetViews>
  <sheetFormatPr defaultColWidth="9.21875" defaultRowHeight="23.25" customHeight="1"/>
  <cols>
    <col min="1" max="1" width="65.44140625" style="3" customWidth="1"/>
    <col min="2" max="2" width="11.33203125" style="3" customWidth="1"/>
    <col min="3" max="3" width="11.21875" style="3" bestFit="1" customWidth="1"/>
    <col min="4" max="4" width="1" style="3" customWidth="1"/>
    <col min="5" max="5" width="11.44140625" style="3" customWidth="1"/>
    <col min="6" max="6" width="1" style="3" customWidth="1"/>
    <col min="7" max="7" width="11.21875" style="3" bestFit="1" customWidth="1"/>
    <col min="8" max="8" width="1" style="3" customWidth="1"/>
    <col min="9" max="9" width="11.5546875" style="3" customWidth="1"/>
    <col min="10" max="10" width="15.44140625" style="10" customWidth="1"/>
    <col min="11" max="11" width="15.21875" style="10" bestFit="1" customWidth="1"/>
    <col min="12" max="14" width="14.21875" style="10" customWidth="1"/>
    <col min="15" max="15" width="14.44140625" style="3" bestFit="1" customWidth="1"/>
    <col min="16" max="16" width="2.21875" style="3" customWidth="1"/>
    <col min="17" max="17" width="14.44140625" style="3" bestFit="1" customWidth="1"/>
    <col min="18" max="16384" width="9.21875" style="3"/>
  </cols>
  <sheetData>
    <row r="1" spans="1:14" ht="21.75" customHeight="1">
      <c r="A1" s="18" t="s">
        <v>75</v>
      </c>
      <c r="B1" s="18"/>
    </row>
    <row r="2" spans="1:14" ht="21.75" customHeight="1">
      <c r="A2" s="18" t="s">
        <v>72</v>
      </c>
      <c r="B2" s="18"/>
      <c r="D2" s="6"/>
      <c r="F2" s="6"/>
    </row>
    <row r="3" spans="1:14" ht="21.75" customHeight="1">
      <c r="A3" s="22"/>
      <c r="B3" s="22"/>
      <c r="C3" s="176" t="s">
        <v>32</v>
      </c>
      <c r="D3" s="176"/>
      <c r="E3" s="176"/>
      <c r="F3" s="176"/>
      <c r="G3" s="176" t="s">
        <v>44</v>
      </c>
      <c r="H3" s="176"/>
      <c r="I3" s="176"/>
    </row>
    <row r="4" spans="1:14" ht="21.75" customHeight="1">
      <c r="A4" s="22"/>
      <c r="B4" s="22"/>
      <c r="C4" s="177" t="s">
        <v>120</v>
      </c>
      <c r="D4" s="177"/>
      <c r="E4" s="177"/>
      <c r="F4" s="177"/>
      <c r="G4" s="177" t="s">
        <v>120</v>
      </c>
      <c r="H4" s="177"/>
      <c r="I4" s="177"/>
      <c r="J4" s="3"/>
      <c r="K4" s="3"/>
      <c r="L4" s="3"/>
      <c r="M4" s="3"/>
      <c r="N4" s="3"/>
    </row>
    <row r="5" spans="1:14" ht="21.75" customHeight="1">
      <c r="A5" s="22"/>
      <c r="B5" s="22"/>
      <c r="C5" s="177" t="s">
        <v>117</v>
      </c>
      <c r="D5" s="177"/>
      <c r="E5" s="177"/>
      <c r="G5" s="177" t="s">
        <v>117</v>
      </c>
      <c r="H5" s="177"/>
      <c r="I5" s="177"/>
      <c r="J5" s="3"/>
      <c r="K5" s="3"/>
      <c r="L5" s="3"/>
      <c r="M5" s="3"/>
      <c r="N5" s="3"/>
    </row>
    <row r="6" spans="1:14" ht="21.75" customHeight="1">
      <c r="A6" s="16"/>
      <c r="B6" s="16"/>
      <c r="C6" s="23">
        <v>2563</v>
      </c>
      <c r="D6" s="23"/>
      <c r="E6" s="23">
        <v>2562</v>
      </c>
      <c r="F6" s="23"/>
      <c r="G6" s="23">
        <v>2563</v>
      </c>
      <c r="H6" s="23"/>
      <c r="I6" s="23">
        <v>2562</v>
      </c>
    </row>
    <row r="7" spans="1:14" ht="21.75" customHeight="1">
      <c r="C7" s="178" t="s">
        <v>70</v>
      </c>
      <c r="D7" s="178"/>
      <c r="E7" s="178"/>
      <c r="F7" s="178"/>
      <c r="G7" s="178"/>
      <c r="H7" s="178"/>
      <c r="I7" s="178"/>
    </row>
    <row r="8" spans="1:14" ht="21.75" customHeight="1">
      <c r="A8" s="35" t="s">
        <v>19</v>
      </c>
      <c r="B8" s="35"/>
      <c r="C8" s="6"/>
      <c r="D8" s="7"/>
      <c r="E8" s="6"/>
      <c r="F8" s="7"/>
      <c r="G8" s="7"/>
      <c r="H8" s="7"/>
      <c r="I8" s="7"/>
    </row>
    <row r="9" spans="1:14" ht="21.75" customHeight="1">
      <c r="A9" s="3" t="s">
        <v>197</v>
      </c>
      <c r="C9" s="31">
        <v>700420</v>
      </c>
      <c r="D9" s="7"/>
      <c r="E9" s="31">
        <v>408573</v>
      </c>
      <c r="F9" s="7"/>
      <c r="G9" s="31">
        <v>380115</v>
      </c>
      <c r="H9" s="7"/>
      <c r="I9" s="31">
        <v>119532</v>
      </c>
      <c r="J9" s="58"/>
      <c r="M9" s="31"/>
    </row>
    <row r="10" spans="1:14" ht="21.75" customHeight="1">
      <c r="A10" s="109" t="s">
        <v>136</v>
      </c>
      <c r="B10" s="109"/>
      <c r="C10" s="38"/>
      <c r="D10" s="7"/>
      <c r="E10" s="38"/>
      <c r="F10" s="7"/>
      <c r="G10" s="38"/>
      <c r="H10" s="7"/>
      <c r="I10" s="38"/>
      <c r="J10" s="58"/>
      <c r="M10" s="31"/>
    </row>
    <row r="11" spans="1:14" ht="21.45" customHeight="1">
      <c r="A11" s="110" t="s">
        <v>194</v>
      </c>
      <c r="B11" s="110"/>
      <c r="C11" s="55">
        <v>191116</v>
      </c>
      <c r="D11" s="37"/>
      <c r="E11" s="55">
        <v>147560</v>
      </c>
      <c r="F11" s="37"/>
      <c r="G11" s="55">
        <v>90026</v>
      </c>
      <c r="H11" s="37"/>
      <c r="I11" s="55">
        <v>21712</v>
      </c>
      <c r="J11" s="58"/>
      <c r="M11" s="31"/>
    </row>
    <row r="12" spans="1:14" ht="21.75" customHeight="1">
      <c r="A12" s="110" t="s">
        <v>124</v>
      </c>
      <c r="B12" s="110"/>
      <c r="C12" s="31">
        <v>156284</v>
      </c>
      <c r="D12" s="7"/>
      <c r="E12" s="31">
        <v>210726</v>
      </c>
      <c r="F12" s="7"/>
      <c r="G12" s="31">
        <v>123614</v>
      </c>
      <c r="H12" s="31">
        <v>0</v>
      </c>
      <c r="I12" s="31">
        <v>195524</v>
      </c>
      <c r="J12" s="58"/>
      <c r="M12" s="31"/>
    </row>
    <row r="13" spans="1:14" ht="21.75" customHeight="1">
      <c r="A13" s="110" t="s">
        <v>49</v>
      </c>
      <c r="B13" s="110"/>
      <c r="C13" s="55">
        <v>7733</v>
      </c>
      <c r="D13" s="7"/>
      <c r="E13" s="55">
        <v>8364</v>
      </c>
      <c r="F13" s="7"/>
      <c r="G13" s="31">
        <v>4867</v>
      </c>
      <c r="H13" s="7"/>
      <c r="I13" s="31">
        <v>2135</v>
      </c>
      <c r="J13" s="58"/>
      <c r="M13" s="31"/>
    </row>
    <row r="14" spans="1:14" ht="21.75" customHeight="1">
      <c r="A14" s="110" t="s">
        <v>206</v>
      </c>
      <c r="B14" s="110"/>
      <c r="C14" s="55">
        <v>806</v>
      </c>
      <c r="D14" s="7"/>
      <c r="E14" s="55">
        <v>753</v>
      </c>
      <c r="F14" s="7"/>
      <c r="G14" s="36">
        <v>0</v>
      </c>
      <c r="H14" s="7"/>
      <c r="I14" s="36">
        <v>0</v>
      </c>
      <c r="J14" s="58"/>
      <c r="M14" s="31"/>
    </row>
    <row r="15" spans="1:14" ht="21.75" customHeight="1">
      <c r="A15" s="110" t="s">
        <v>181</v>
      </c>
      <c r="B15" s="110"/>
      <c r="C15" s="55">
        <v>-8</v>
      </c>
      <c r="D15" s="7"/>
      <c r="E15" s="55">
        <v>0</v>
      </c>
      <c r="F15" s="7"/>
      <c r="G15" s="36">
        <v>-8</v>
      </c>
      <c r="H15" s="7"/>
      <c r="I15" s="36">
        <v>0</v>
      </c>
      <c r="J15" s="58"/>
      <c r="M15" s="31"/>
    </row>
    <row r="16" spans="1:14" ht="21.75" customHeight="1">
      <c r="A16" s="110" t="s">
        <v>207</v>
      </c>
      <c r="B16" s="110"/>
      <c r="C16" s="55">
        <v>-100</v>
      </c>
      <c r="D16" s="7"/>
      <c r="E16" s="55">
        <v>0</v>
      </c>
      <c r="F16" s="7"/>
      <c r="G16" s="36">
        <v>-100</v>
      </c>
      <c r="H16" s="7"/>
      <c r="I16" s="36">
        <v>0</v>
      </c>
      <c r="J16" s="58"/>
      <c r="M16" s="31"/>
    </row>
    <row r="17" spans="1:13" ht="21.75" customHeight="1">
      <c r="A17" s="110" t="s">
        <v>158</v>
      </c>
      <c r="B17" s="110"/>
      <c r="C17" s="55">
        <v>-48256</v>
      </c>
      <c r="D17" s="112"/>
      <c r="E17" s="55">
        <v>-615</v>
      </c>
      <c r="F17" s="112"/>
      <c r="G17" s="31">
        <v>32902</v>
      </c>
      <c r="H17" s="7"/>
      <c r="I17" s="31">
        <v>31601</v>
      </c>
      <c r="J17" s="58"/>
      <c r="M17" s="31"/>
    </row>
    <row r="18" spans="1:13" ht="21.75" customHeight="1">
      <c r="A18" s="110" t="s">
        <v>182</v>
      </c>
      <c r="B18" s="110"/>
      <c r="C18" s="55">
        <v>48983</v>
      </c>
      <c r="D18" s="112"/>
      <c r="E18" s="55">
        <v>57547</v>
      </c>
      <c r="F18" s="112"/>
      <c r="G18" s="31">
        <v>0</v>
      </c>
      <c r="H18" s="7"/>
      <c r="I18" s="31">
        <v>0</v>
      </c>
      <c r="J18" s="58"/>
      <c r="M18" s="31"/>
    </row>
    <row r="19" spans="1:13" ht="21.75" customHeight="1">
      <c r="A19" s="110" t="s">
        <v>91</v>
      </c>
      <c r="B19" s="110"/>
      <c r="C19" s="31">
        <v>0</v>
      </c>
      <c r="D19" s="31"/>
      <c r="E19" s="31">
        <v>6350</v>
      </c>
      <c r="F19" s="31"/>
      <c r="G19" s="31">
        <v>0</v>
      </c>
      <c r="H19" s="31"/>
      <c r="I19" s="31">
        <v>0</v>
      </c>
      <c r="J19" s="58"/>
      <c r="M19" s="31"/>
    </row>
    <row r="20" spans="1:13" ht="21.75" customHeight="1">
      <c r="A20" s="110" t="s">
        <v>137</v>
      </c>
      <c r="B20" s="110"/>
      <c r="C20" s="55">
        <v>-342</v>
      </c>
      <c r="D20" s="7"/>
      <c r="E20" s="55">
        <v>-1889</v>
      </c>
      <c r="F20" s="7"/>
      <c r="G20" s="31">
        <v>-327</v>
      </c>
      <c r="H20" s="7"/>
      <c r="I20" s="31">
        <v>-634</v>
      </c>
      <c r="K20" s="58"/>
      <c r="M20" s="31"/>
    </row>
    <row r="21" spans="1:13" ht="21.45" customHeight="1">
      <c r="A21" s="110" t="s">
        <v>138</v>
      </c>
      <c r="B21" s="110"/>
      <c r="C21" s="55">
        <v>2176</v>
      </c>
      <c r="D21" s="7"/>
      <c r="E21" s="55">
        <v>1141</v>
      </c>
      <c r="F21" s="7"/>
      <c r="G21" s="31">
        <v>2819</v>
      </c>
      <c r="H21" s="7"/>
      <c r="I21" s="31">
        <v>638</v>
      </c>
      <c r="J21" s="58"/>
      <c r="M21" s="31"/>
    </row>
    <row r="22" spans="1:13" ht="21.75" customHeight="1">
      <c r="A22" s="110" t="s">
        <v>139</v>
      </c>
      <c r="B22" s="110"/>
      <c r="C22" s="55">
        <v>-172609</v>
      </c>
      <c r="D22" s="7"/>
      <c r="E22" s="55">
        <v>-175048</v>
      </c>
      <c r="F22" s="7"/>
      <c r="G22" s="31">
        <v>-116354</v>
      </c>
      <c r="H22" s="7"/>
      <c r="I22" s="31">
        <v>-115595</v>
      </c>
      <c r="J22" s="31"/>
      <c r="K22" s="31"/>
      <c r="M22" s="31"/>
    </row>
    <row r="23" spans="1:13" ht="21.75" customHeight="1">
      <c r="A23" s="110" t="s">
        <v>183</v>
      </c>
      <c r="B23" s="110"/>
      <c r="C23" s="55">
        <v>-201574</v>
      </c>
      <c r="D23" s="7"/>
      <c r="E23" s="55">
        <v>-49876</v>
      </c>
      <c r="F23" s="7"/>
      <c r="G23" s="31">
        <v>0</v>
      </c>
      <c r="H23" s="7"/>
      <c r="I23" s="31">
        <v>0</v>
      </c>
      <c r="J23" s="58"/>
      <c r="M23" s="31"/>
    </row>
    <row r="24" spans="1:13" ht="21.75" customHeight="1">
      <c r="A24" s="110" t="s">
        <v>208</v>
      </c>
      <c r="B24" s="110"/>
      <c r="C24" s="55">
        <v>-2748</v>
      </c>
      <c r="D24" s="7"/>
      <c r="E24" s="55">
        <v>4258</v>
      </c>
      <c r="F24" s="7"/>
      <c r="G24" s="31">
        <v>0</v>
      </c>
      <c r="H24" s="7"/>
      <c r="I24" s="31">
        <v>0</v>
      </c>
      <c r="J24" s="58"/>
      <c r="M24" s="31"/>
    </row>
    <row r="25" spans="1:13" ht="21.75" customHeight="1">
      <c r="A25" s="110" t="s">
        <v>114</v>
      </c>
      <c r="B25" s="110"/>
      <c r="C25" s="55">
        <v>0</v>
      </c>
      <c r="D25" s="7"/>
      <c r="E25" s="55">
        <v>0</v>
      </c>
      <c r="F25" s="7"/>
      <c r="G25" s="31">
        <v>-368119</v>
      </c>
      <c r="H25" s="7"/>
      <c r="I25" s="31">
        <v>0</v>
      </c>
      <c r="J25" s="58"/>
      <c r="M25" s="31"/>
    </row>
    <row r="26" spans="1:13" ht="21.75" customHeight="1">
      <c r="A26" s="110" t="s">
        <v>184</v>
      </c>
      <c r="B26" s="110"/>
      <c r="C26" s="63">
        <v>-80992</v>
      </c>
      <c r="D26" s="7"/>
      <c r="E26" s="63">
        <v>-99000</v>
      </c>
      <c r="F26" s="7"/>
      <c r="G26" s="41">
        <v>-172016</v>
      </c>
      <c r="H26" s="7"/>
      <c r="I26" s="41">
        <v>-200548</v>
      </c>
      <c r="J26" s="58"/>
      <c r="M26" s="31"/>
    </row>
    <row r="27" spans="1:13" ht="21.6" customHeight="1">
      <c r="A27" s="113"/>
      <c r="B27" s="113"/>
      <c r="C27" s="55">
        <v>600889</v>
      </c>
      <c r="D27" s="37"/>
      <c r="E27" s="55">
        <v>518844</v>
      </c>
      <c r="F27" s="37"/>
      <c r="G27" s="31">
        <v>-22581</v>
      </c>
      <c r="H27" s="37"/>
      <c r="I27" s="31">
        <v>54365</v>
      </c>
      <c r="J27" s="58"/>
      <c r="K27" s="31"/>
      <c r="M27" s="31"/>
    </row>
    <row r="28" spans="1:13" ht="21.6" customHeight="1">
      <c r="A28" s="109" t="s">
        <v>140</v>
      </c>
      <c r="B28" s="109"/>
      <c r="C28" s="111"/>
      <c r="D28" s="7"/>
      <c r="E28" s="111"/>
      <c r="F28" s="7"/>
      <c r="G28" s="7"/>
      <c r="H28" s="7"/>
      <c r="I28" s="7"/>
      <c r="M28" s="31"/>
    </row>
    <row r="29" spans="1:13" ht="21.6" customHeight="1">
      <c r="A29" s="110" t="s">
        <v>164</v>
      </c>
      <c r="B29" s="110"/>
      <c r="C29" s="55">
        <v>-67192</v>
      </c>
      <c r="D29" s="7"/>
      <c r="E29" s="55">
        <v>8118</v>
      </c>
      <c r="F29" s="7"/>
      <c r="G29" s="31">
        <v>84932</v>
      </c>
      <c r="H29" s="7"/>
      <c r="I29" s="31">
        <v>-91782</v>
      </c>
      <c r="J29" s="31"/>
      <c r="K29" s="31"/>
      <c r="L29" s="31"/>
      <c r="M29" s="31"/>
    </row>
    <row r="30" spans="1:13" ht="21.75" customHeight="1">
      <c r="A30" s="110" t="s">
        <v>50</v>
      </c>
      <c r="B30" s="110"/>
      <c r="C30" s="55">
        <v>-13255</v>
      </c>
      <c r="D30" s="7"/>
      <c r="E30" s="55">
        <v>-45696</v>
      </c>
      <c r="F30" s="7"/>
      <c r="G30" s="31">
        <v>0</v>
      </c>
      <c r="H30" s="7"/>
      <c r="I30" s="31">
        <v>0</v>
      </c>
      <c r="K30" s="31"/>
      <c r="M30" s="31"/>
    </row>
    <row r="31" spans="1:13" ht="21.45" customHeight="1">
      <c r="A31" s="110" t="s">
        <v>4</v>
      </c>
      <c r="B31" s="110"/>
      <c r="C31" s="55">
        <v>107805</v>
      </c>
      <c r="D31" s="7"/>
      <c r="E31" s="55">
        <v>-32493</v>
      </c>
      <c r="F31" s="7"/>
      <c r="G31" s="31">
        <v>9548</v>
      </c>
      <c r="H31" s="7"/>
      <c r="I31" s="31">
        <v>-5009</v>
      </c>
      <c r="J31" s="31"/>
      <c r="K31" s="31"/>
      <c r="M31" s="31"/>
    </row>
    <row r="32" spans="1:13" ht="21.45" customHeight="1">
      <c r="A32" s="110" t="s">
        <v>20</v>
      </c>
      <c r="B32" s="110"/>
      <c r="C32" s="55">
        <v>-169</v>
      </c>
      <c r="D32" s="7"/>
      <c r="E32" s="55">
        <v>16040</v>
      </c>
      <c r="F32" s="7"/>
      <c r="G32" s="31">
        <v>-25</v>
      </c>
      <c r="H32" s="7"/>
      <c r="I32" s="31">
        <v>7805</v>
      </c>
      <c r="J32" s="31"/>
      <c r="K32" s="31"/>
      <c r="M32" s="31"/>
    </row>
    <row r="33" spans="1:17" ht="21.75" customHeight="1">
      <c r="A33" s="3" t="s">
        <v>168</v>
      </c>
      <c r="C33" s="55">
        <v>-63994</v>
      </c>
      <c r="D33" s="7"/>
      <c r="E33" s="55">
        <v>-290496</v>
      </c>
      <c r="F33" s="7"/>
      <c r="G33" s="31">
        <v>-34503</v>
      </c>
      <c r="H33" s="7"/>
      <c r="I33" s="31">
        <v>-49562</v>
      </c>
      <c r="J33" s="31"/>
      <c r="K33" s="31"/>
      <c r="M33" s="31"/>
    </row>
    <row r="34" spans="1:17" ht="21.75" customHeight="1">
      <c r="A34" s="110" t="s">
        <v>92</v>
      </c>
      <c r="B34" s="110"/>
      <c r="C34" s="55">
        <v>-8848</v>
      </c>
      <c r="D34" s="7"/>
      <c r="E34" s="55">
        <v>-2183</v>
      </c>
      <c r="F34" s="7"/>
      <c r="G34" s="31">
        <v>369</v>
      </c>
      <c r="H34" s="7"/>
      <c r="I34" s="31">
        <v>-46</v>
      </c>
      <c r="J34" s="3"/>
      <c r="K34" s="31"/>
      <c r="L34" s="7"/>
      <c r="M34" s="31"/>
      <c r="N34" s="7"/>
      <c r="O34" s="7"/>
    </row>
    <row r="35" spans="1:17" ht="21.75" customHeight="1">
      <c r="A35" s="110" t="s">
        <v>93</v>
      </c>
      <c r="B35" s="110"/>
      <c r="C35" s="55">
        <v>2293</v>
      </c>
      <c r="D35" s="7"/>
      <c r="E35" s="55">
        <v>0</v>
      </c>
      <c r="F35" s="119"/>
      <c r="G35" s="31">
        <v>5698</v>
      </c>
      <c r="H35" s="119"/>
      <c r="I35" s="31">
        <v>0</v>
      </c>
      <c r="J35" s="31"/>
      <c r="K35" s="31"/>
      <c r="L35" s="7"/>
      <c r="M35" s="31"/>
      <c r="N35" s="7"/>
      <c r="O35" s="7"/>
    </row>
    <row r="36" spans="1:17" ht="22.2" customHeight="1">
      <c r="A36" s="110" t="s">
        <v>174</v>
      </c>
      <c r="B36" s="110"/>
      <c r="C36" s="55">
        <v>-6784</v>
      </c>
      <c r="D36" s="7"/>
      <c r="E36" s="55">
        <v>-16798</v>
      </c>
      <c r="F36" s="7"/>
      <c r="G36" s="31">
        <v>0</v>
      </c>
      <c r="H36" s="7"/>
      <c r="I36" s="31">
        <v>0</v>
      </c>
      <c r="J36" s="3"/>
      <c r="K36" s="31"/>
      <c r="L36" s="31"/>
      <c r="M36" s="31"/>
      <c r="N36" s="7"/>
      <c r="O36" s="31"/>
    </row>
    <row r="37" spans="1:17" ht="21.75" customHeight="1">
      <c r="A37" s="110" t="s">
        <v>115</v>
      </c>
      <c r="B37" s="110"/>
      <c r="C37" s="55">
        <v>-36541</v>
      </c>
      <c r="D37" s="7"/>
      <c r="E37" s="55">
        <v>22265</v>
      </c>
      <c r="F37" s="7"/>
      <c r="G37" s="31">
        <v>1979</v>
      </c>
      <c r="H37" s="7"/>
      <c r="I37" s="31">
        <v>-8147</v>
      </c>
      <c r="J37" s="3"/>
      <c r="K37" s="31"/>
      <c r="L37" s="31"/>
      <c r="M37" s="31"/>
      <c r="N37" s="7"/>
      <c r="O37" s="31"/>
    </row>
    <row r="38" spans="1:17" ht="21.75" customHeight="1">
      <c r="A38" s="110" t="s">
        <v>102</v>
      </c>
      <c r="B38" s="110"/>
      <c r="C38" s="55">
        <v>1383</v>
      </c>
      <c r="D38" s="7"/>
      <c r="E38" s="55">
        <v>-17640</v>
      </c>
      <c r="F38" s="7"/>
      <c r="G38" s="31">
        <v>-2527</v>
      </c>
      <c r="H38" s="7"/>
      <c r="I38" s="31">
        <v>-3527</v>
      </c>
      <c r="J38" s="3"/>
      <c r="K38" s="31"/>
      <c r="L38" s="31"/>
      <c r="M38" s="31"/>
      <c r="N38" s="7"/>
      <c r="O38" s="31"/>
    </row>
    <row r="39" spans="1:17" s="2" customFormat="1" ht="21.45" customHeight="1">
      <c r="A39" s="39" t="s">
        <v>21</v>
      </c>
      <c r="B39" s="39"/>
      <c r="C39" s="55">
        <v>-76597</v>
      </c>
      <c r="D39" s="7"/>
      <c r="E39" s="55">
        <v>-7227</v>
      </c>
      <c r="F39" s="119"/>
      <c r="G39" s="119">
        <v>-13975</v>
      </c>
      <c r="H39" s="119"/>
      <c r="I39" s="119">
        <v>-1771</v>
      </c>
      <c r="J39" s="33"/>
      <c r="K39" s="31"/>
      <c r="M39" s="31"/>
      <c r="N39" s="37"/>
      <c r="O39" s="3"/>
      <c r="P39" s="3"/>
      <c r="Q39" s="3"/>
    </row>
    <row r="40" spans="1:17" ht="21.75" customHeight="1">
      <c r="A40" s="110" t="s">
        <v>138</v>
      </c>
      <c r="B40" s="110"/>
      <c r="C40" s="55">
        <v>-1703</v>
      </c>
      <c r="D40" s="7"/>
      <c r="E40" s="55">
        <v>0</v>
      </c>
      <c r="F40" s="119"/>
      <c r="G40" s="31">
        <v>-1703</v>
      </c>
      <c r="H40" s="119"/>
      <c r="I40" s="31">
        <v>0</v>
      </c>
      <c r="J40" s="3"/>
      <c r="K40" s="31"/>
      <c r="L40" s="31"/>
      <c r="M40" s="31"/>
      <c r="N40" s="7"/>
      <c r="O40" s="31"/>
    </row>
    <row r="41" spans="1:17" s="2" customFormat="1" ht="21.75" customHeight="1">
      <c r="A41" s="39" t="s">
        <v>94</v>
      </c>
      <c r="B41" s="39"/>
      <c r="C41" s="63">
        <v>0</v>
      </c>
      <c r="D41" s="7"/>
      <c r="E41" s="63">
        <v>-2140</v>
      </c>
      <c r="F41" s="7"/>
      <c r="G41" s="41">
        <v>0</v>
      </c>
      <c r="H41" s="7"/>
      <c r="I41" s="41">
        <v>-2140</v>
      </c>
      <c r="N41" s="37"/>
      <c r="O41" s="3"/>
      <c r="P41" s="3"/>
      <c r="Q41" s="3"/>
    </row>
    <row r="42" spans="1:17" ht="21.75" customHeight="1">
      <c r="A42" s="110" t="s">
        <v>141</v>
      </c>
      <c r="B42" s="110"/>
      <c r="C42" s="114">
        <v>437287</v>
      </c>
      <c r="D42" s="37"/>
      <c r="E42" s="114">
        <v>150594</v>
      </c>
      <c r="F42" s="37"/>
      <c r="G42" s="31">
        <v>27212</v>
      </c>
      <c r="H42" s="37"/>
      <c r="I42" s="31">
        <v>-99814</v>
      </c>
      <c r="K42" s="34"/>
      <c r="M42" s="34"/>
    </row>
    <row r="43" spans="1:17" ht="21.75" customHeight="1">
      <c r="A43" s="110" t="s">
        <v>142</v>
      </c>
      <c r="B43" s="110"/>
      <c r="C43" s="33">
        <v>335699</v>
      </c>
      <c r="D43" s="37"/>
      <c r="E43" s="33">
        <v>1652</v>
      </c>
      <c r="F43" s="37"/>
      <c r="G43" s="31">
        <v>248032</v>
      </c>
      <c r="H43" s="37"/>
      <c r="I43" s="31">
        <v>0</v>
      </c>
      <c r="K43" s="34"/>
      <c r="M43" s="34"/>
    </row>
    <row r="44" spans="1:17" ht="21.75" customHeight="1">
      <c r="A44" s="110" t="s">
        <v>143</v>
      </c>
      <c r="B44" s="110"/>
      <c r="C44" s="31">
        <v>-172249</v>
      </c>
      <c r="D44" s="7"/>
      <c r="E44" s="31">
        <v>-61288</v>
      </c>
      <c r="F44" s="7"/>
      <c r="G44" s="31">
        <v>-80199</v>
      </c>
      <c r="H44" s="7"/>
      <c r="I44" s="31">
        <v>-11890.328109999999</v>
      </c>
      <c r="M44" s="31"/>
    </row>
    <row r="45" spans="1:17" ht="21.75" customHeight="1">
      <c r="A45" s="113" t="s">
        <v>144</v>
      </c>
      <c r="B45" s="113"/>
      <c r="C45" s="115">
        <v>600737</v>
      </c>
      <c r="D45" s="7"/>
      <c r="E45" s="115">
        <v>90958</v>
      </c>
      <c r="F45" s="7"/>
      <c r="G45" s="13">
        <v>195045</v>
      </c>
      <c r="H45" s="7"/>
      <c r="I45" s="13">
        <v>-111704.32811</v>
      </c>
      <c r="M45" s="31"/>
    </row>
    <row r="46" spans="1:17" ht="21.75" customHeight="1">
      <c r="A46" s="18" t="s">
        <v>75</v>
      </c>
      <c r="B46" s="18"/>
    </row>
    <row r="47" spans="1:17" ht="21.75" customHeight="1">
      <c r="A47" s="18" t="s">
        <v>72</v>
      </c>
      <c r="B47" s="18"/>
      <c r="C47" s="38"/>
      <c r="D47" s="6"/>
      <c r="F47" s="6"/>
    </row>
    <row r="48" spans="1:17" ht="21.75" customHeight="1">
      <c r="A48" s="4"/>
      <c r="B48" s="4"/>
      <c r="C48" s="4"/>
      <c r="D48" s="4"/>
      <c r="E48" s="4"/>
      <c r="F48" s="4"/>
    </row>
    <row r="49" spans="1:14" ht="21.75" customHeight="1">
      <c r="A49" s="22"/>
      <c r="B49" s="22"/>
      <c r="C49" s="176" t="s">
        <v>32</v>
      </c>
      <c r="D49" s="176"/>
      <c r="E49" s="176"/>
      <c r="F49" s="176"/>
      <c r="G49" s="176" t="s">
        <v>44</v>
      </c>
      <c r="H49" s="176"/>
      <c r="I49" s="176"/>
    </row>
    <row r="50" spans="1:14" ht="21.75" customHeight="1">
      <c r="A50" s="22"/>
      <c r="B50" s="22"/>
      <c r="C50" s="177" t="s">
        <v>120</v>
      </c>
      <c r="D50" s="177"/>
      <c r="E50" s="177"/>
      <c r="F50" s="177"/>
      <c r="G50" s="177" t="s">
        <v>120</v>
      </c>
      <c r="H50" s="177"/>
      <c r="I50" s="177"/>
      <c r="J50" s="3"/>
      <c r="K50" s="3"/>
      <c r="L50" s="3"/>
      <c r="M50" s="3"/>
      <c r="N50" s="3"/>
    </row>
    <row r="51" spans="1:14" ht="21.75" customHeight="1">
      <c r="A51" s="22"/>
      <c r="B51" s="22"/>
      <c r="C51" s="177" t="s">
        <v>117</v>
      </c>
      <c r="D51" s="177"/>
      <c r="E51" s="177"/>
      <c r="G51" s="177" t="s">
        <v>117</v>
      </c>
      <c r="H51" s="177"/>
      <c r="I51" s="177"/>
      <c r="J51" s="3"/>
      <c r="K51" s="3"/>
      <c r="L51" s="3"/>
      <c r="M51" s="3"/>
      <c r="N51" s="3"/>
    </row>
    <row r="52" spans="1:14" ht="21.75" customHeight="1">
      <c r="A52" s="16"/>
      <c r="B52" s="16"/>
      <c r="C52" s="23">
        <v>2563</v>
      </c>
      <c r="D52" s="23"/>
      <c r="E52" s="23">
        <v>2562</v>
      </c>
      <c r="F52" s="23"/>
      <c r="G52" s="23">
        <v>2563</v>
      </c>
      <c r="H52" s="23"/>
      <c r="I52" s="23">
        <v>2562</v>
      </c>
    </row>
    <row r="53" spans="1:14" ht="21.75" customHeight="1">
      <c r="C53" s="178" t="s">
        <v>70</v>
      </c>
      <c r="D53" s="178"/>
      <c r="E53" s="178"/>
      <c r="F53" s="178"/>
      <c r="G53" s="178"/>
      <c r="H53" s="178"/>
      <c r="I53" s="178"/>
    </row>
    <row r="54" spans="1:14" ht="21.75" customHeight="1">
      <c r="A54" s="35" t="s">
        <v>22</v>
      </c>
      <c r="B54" s="35"/>
      <c r="C54" s="6"/>
      <c r="D54" s="7"/>
      <c r="E54" s="6"/>
      <c r="F54" s="7"/>
      <c r="G54" s="7"/>
      <c r="H54" s="7"/>
      <c r="I54" s="7"/>
    </row>
    <row r="55" spans="1:14" ht="21.75" customHeight="1">
      <c r="A55" s="110" t="s">
        <v>145</v>
      </c>
      <c r="B55" s="110"/>
      <c r="C55" s="31">
        <v>-8291</v>
      </c>
      <c r="D55" s="26"/>
      <c r="E55" s="31">
        <v>-1924</v>
      </c>
      <c r="F55" s="26"/>
      <c r="G55" s="31">
        <v>-5882</v>
      </c>
      <c r="H55" s="26"/>
      <c r="I55" s="31">
        <v>-1847</v>
      </c>
    </row>
    <row r="56" spans="1:14" ht="21.75" customHeight="1">
      <c r="A56" s="110" t="s">
        <v>146</v>
      </c>
      <c r="B56" s="110"/>
      <c r="C56" s="31">
        <v>1345</v>
      </c>
      <c r="D56" s="26"/>
      <c r="E56" s="31">
        <v>4053</v>
      </c>
      <c r="F56" s="26"/>
      <c r="G56" s="31">
        <v>1221</v>
      </c>
      <c r="H56" s="26"/>
      <c r="I56" s="31">
        <v>1763</v>
      </c>
    </row>
    <row r="57" spans="1:14" ht="21.75" customHeight="1">
      <c r="A57" s="110" t="s">
        <v>147</v>
      </c>
      <c r="B57" s="110"/>
      <c r="C57" s="31">
        <v>-34613</v>
      </c>
      <c r="D57" s="7"/>
      <c r="E57" s="31">
        <v>-1699</v>
      </c>
      <c r="F57" s="7"/>
      <c r="G57" s="133">
        <v>-17396</v>
      </c>
      <c r="H57" s="7"/>
      <c r="I57" s="31">
        <v>-7</v>
      </c>
    </row>
    <row r="58" spans="1:14" ht="21.75" customHeight="1">
      <c r="A58" s="110" t="s">
        <v>185</v>
      </c>
      <c r="B58" s="110"/>
      <c r="C58" s="31">
        <v>4511</v>
      </c>
      <c r="D58" s="71"/>
      <c r="E58" s="31">
        <v>0</v>
      </c>
      <c r="F58" s="7"/>
      <c r="G58" s="133">
        <v>1061</v>
      </c>
      <c r="H58" s="7"/>
      <c r="I58" s="134">
        <v>0</v>
      </c>
    </row>
    <row r="59" spans="1:14" ht="21.75" customHeight="1">
      <c r="A59" s="110" t="s">
        <v>200</v>
      </c>
      <c r="B59" s="110"/>
      <c r="C59" s="31">
        <v>-15</v>
      </c>
      <c r="D59" s="7"/>
      <c r="E59" s="31">
        <v>0</v>
      </c>
      <c r="F59" s="7"/>
      <c r="G59" s="133">
        <v>-53</v>
      </c>
      <c r="H59" s="7"/>
      <c r="I59" s="134">
        <v>0</v>
      </c>
    </row>
    <row r="60" spans="1:14" ht="21.75" customHeight="1">
      <c r="A60" s="3" t="s">
        <v>186</v>
      </c>
      <c r="C60" s="31">
        <v>0</v>
      </c>
      <c r="D60" s="71"/>
      <c r="E60" s="31">
        <v>0</v>
      </c>
      <c r="F60" s="37"/>
      <c r="G60" s="134">
        <v>203</v>
      </c>
      <c r="H60" s="7"/>
      <c r="I60" s="31">
        <v>36694</v>
      </c>
      <c r="J60" s="31"/>
      <c r="L60" s="31"/>
    </row>
    <row r="61" spans="1:14" ht="21.75" customHeight="1">
      <c r="A61" s="3" t="s">
        <v>187</v>
      </c>
      <c r="C61" s="31">
        <v>0</v>
      </c>
      <c r="D61" s="71"/>
      <c r="E61" s="31">
        <v>0</v>
      </c>
      <c r="F61" s="37"/>
      <c r="G61" s="133">
        <v>-73922</v>
      </c>
      <c r="H61" s="7"/>
      <c r="I61" s="31">
        <v>-228208</v>
      </c>
      <c r="J61" s="31"/>
      <c r="L61" s="31"/>
    </row>
    <row r="62" spans="1:14" ht="21.75" customHeight="1">
      <c r="A62" s="3" t="s">
        <v>188</v>
      </c>
      <c r="C62" s="31">
        <v>0</v>
      </c>
      <c r="D62" s="71"/>
      <c r="E62" s="31">
        <v>0</v>
      </c>
      <c r="F62" s="37"/>
      <c r="G62" s="133">
        <v>1311</v>
      </c>
      <c r="H62" s="7"/>
      <c r="I62" s="31">
        <v>70704</v>
      </c>
      <c r="J62" s="31"/>
      <c r="L62" s="31"/>
    </row>
    <row r="63" spans="1:14" ht="21.75" customHeight="1">
      <c r="A63" s="3" t="s">
        <v>189</v>
      </c>
      <c r="C63" s="31">
        <v>-9000</v>
      </c>
      <c r="D63" s="71"/>
      <c r="E63" s="133">
        <v>-2504</v>
      </c>
      <c r="F63" s="136"/>
      <c r="G63" s="133">
        <v>-13936</v>
      </c>
      <c r="H63" s="136"/>
      <c r="I63" s="133">
        <v>-313578</v>
      </c>
      <c r="J63" s="31"/>
      <c r="L63" s="31"/>
    </row>
    <row r="64" spans="1:14" ht="21.75" customHeight="1">
      <c r="A64" s="3" t="s">
        <v>190</v>
      </c>
      <c r="C64" s="31">
        <v>236238</v>
      </c>
      <c r="D64" s="71"/>
      <c r="E64" s="31">
        <v>0</v>
      </c>
      <c r="F64" s="37"/>
      <c r="G64" s="31">
        <v>236238</v>
      </c>
      <c r="H64" s="7"/>
      <c r="I64" s="31">
        <v>0</v>
      </c>
      <c r="J64" s="31"/>
      <c r="L64" s="31"/>
    </row>
    <row r="65" spans="1:17" ht="21.75" customHeight="1">
      <c r="A65" s="3" t="s">
        <v>191</v>
      </c>
      <c r="C65" s="31">
        <v>-276238</v>
      </c>
      <c r="D65" s="71"/>
      <c r="E65" s="31">
        <v>0</v>
      </c>
      <c r="F65" s="37"/>
      <c r="G65" s="31">
        <v>-276238</v>
      </c>
      <c r="H65" s="7"/>
      <c r="I65" s="31">
        <v>0</v>
      </c>
      <c r="J65" s="31"/>
      <c r="L65" s="31"/>
    </row>
    <row r="66" spans="1:17" ht="21.75" customHeight="1">
      <c r="A66" s="3" t="s">
        <v>96</v>
      </c>
      <c r="C66" s="36">
        <v>683684</v>
      </c>
      <c r="D66" s="126"/>
      <c r="E66" s="135">
        <v>0</v>
      </c>
      <c r="F66" s="126"/>
      <c r="G66" s="135">
        <v>683684</v>
      </c>
      <c r="H66" s="126"/>
      <c r="I66" s="135">
        <v>0</v>
      </c>
      <c r="J66" s="31"/>
      <c r="L66" s="31"/>
    </row>
    <row r="67" spans="1:17" ht="21.75" customHeight="1">
      <c r="A67" s="127" t="s">
        <v>205</v>
      </c>
      <c r="C67" s="36">
        <v>0</v>
      </c>
      <c r="D67" s="126"/>
      <c r="E67" s="135">
        <v>0</v>
      </c>
      <c r="F67" s="126"/>
      <c r="G67" s="135">
        <v>9700</v>
      </c>
      <c r="H67" s="126"/>
      <c r="I67" s="135">
        <v>0</v>
      </c>
      <c r="J67" s="31"/>
      <c r="L67" s="31"/>
    </row>
    <row r="68" spans="1:17" ht="21.75" customHeight="1">
      <c r="A68" s="3" t="s">
        <v>114</v>
      </c>
      <c r="C68" s="36">
        <v>308242</v>
      </c>
      <c r="D68" s="64"/>
      <c r="E68" s="36">
        <v>39499</v>
      </c>
      <c r="F68" s="64"/>
      <c r="G68" s="135">
        <v>368120</v>
      </c>
      <c r="H68" s="26"/>
      <c r="I68" s="36">
        <v>39499</v>
      </c>
      <c r="J68" s="31"/>
      <c r="L68" s="31"/>
    </row>
    <row r="69" spans="1:17" ht="21.75" customHeight="1">
      <c r="A69" s="3" t="s">
        <v>76</v>
      </c>
      <c r="C69" s="36">
        <v>52391</v>
      </c>
      <c r="D69" s="64"/>
      <c r="E69" s="36">
        <v>50980</v>
      </c>
      <c r="F69" s="64"/>
      <c r="G69" s="135">
        <v>52133</v>
      </c>
      <c r="H69" s="26"/>
      <c r="I69" s="36">
        <v>318202</v>
      </c>
      <c r="J69" s="31"/>
      <c r="L69" s="31"/>
    </row>
    <row r="70" spans="1:17" ht="21.75" customHeight="1">
      <c r="A70" s="113" t="s">
        <v>148</v>
      </c>
      <c r="B70" s="113"/>
      <c r="C70" s="115">
        <v>958254</v>
      </c>
      <c r="D70" s="7"/>
      <c r="E70" s="115">
        <v>88405</v>
      </c>
      <c r="F70" s="7"/>
      <c r="G70" s="94">
        <v>966244</v>
      </c>
      <c r="H70" s="7"/>
      <c r="I70" s="94">
        <v>-76778</v>
      </c>
      <c r="J70" s="59"/>
      <c r="L70" s="31"/>
    </row>
    <row r="71" spans="1:17" ht="21.75" customHeight="1">
      <c r="A71" s="113"/>
      <c r="B71" s="113"/>
      <c r="C71" s="38"/>
      <c r="D71" s="7"/>
      <c r="E71" s="38"/>
      <c r="F71" s="7"/>
      <c r="G71" s="7"/>
      <c r="H71" s="7"/>
      <c r="I71" s="7"/>
    </row>
    <row r="72" spans="1:17" ht="21.75" customHeight="1">
      <c r="A72" s="35" t="s">
        <v>23</v>
      </c>
      <c r="B72" s="35"/>
      <c r="C72" s="38"/>
      <c r="D72" s="7"/>
      <c r="E72" s="38"/>
      <c r="F72" s="7"/>
      <c r="G72" s="7"/>
      <c r="H72" s="7"/>
      <c r="I72" s="7"/>
    </row>
    <row r="73" spans="1:17" ht="21.75" customHeight="1">
      <c r="A73" s="110" t="s">
        <v>160</v>
      </c>
      <c r="B73" s="35"/>
      <c r="C73" s="38">
        <v>0</v>
      </c>
      <c r="D73" s="7"/>
      <c r="E73" s="38">
        <v>8723</v>
      </c>
      <c r="F73" s="7"/>
      <c r="G73" s="134">
        <v>0</v>
      </c>
      <c r="H73" s="7"/>
      <c r="I73" s="7">
        <v>1021</v>
      </c>
    </row>
    <row r="74" spans="1:17" ht="21.75" customHeight="1">
      <c r="A74" s="110" t="s">
        <v>149</v>
      </c>
      <c r="B74" s="110"/>
      <c r="C74" s="93">
        <v>1570000</v>
      </c>
      <c r="D74" s="31"/>
      <c r="E74" s="93">
        <v>0</v>
      </c>
      <c r="F74" s="31"/>
      <c r="G74" s="129">
        <v>2341238</v>
      </c>
      <c r="H74" s="31"/>
      <c r="I74" s="93">
        <v>676406</v>
      </c>
      <c r="J74" s="31"/>
      <c r="L74" s="31"/>
    </row>
    <row r="75" spans="1:17" s="10" customFormat="1" ht="21.75" customHeight="1">
      <c r="A75" s="116" t="s">
        <v>150</v>
      </c>
      <c r="B75" s="116"/>
      <c r="C75" s="93">
        <v>-460000</v>
      </c>
      <c r="D75" s="31"/>
      <c r="E75" s="93">
        <v>0</v>
      </c>
      <c r="F75" s="31"/>
      <c r="G75" s="129">
        <v>-850593</v>
      </c>
      <c r="H75" s="31"/>
      <c r="I75" s="93">
        <v>-644938</v>
      </c>
      <c r="J75" s="31"/>
      <c r="L75" s="31"/>
      <c r="O75" s="3"/>
      <c r="P75" s="3"/>
      <c r="Q75" s="3"/>
    </row>
    <row r="76" spans="1:17" s="10" customFormat="1" ht="21.75" customHeight="1">
      <c r="A76" s="3" t="s">
        <v>151</v>
      </c>
      <c r="B76" s="3"/>
      <c r="C76" s="36">
        <v>1810000</v>
      </c>
      <c r="D76" s="31"/>
      <c r="E76" s="36">
        <v>1570000</v>
      </c>
      <c r="F76" s="31"/>
      <c r="G76" s="135">
        <v>1810000</v>
      </c>
      <c r="H76" s="31"/>
      <c r="I76" s="36">
        <v>1570000</v>
      </c>
      <c r="J76" s="59"/>
      <c r="L76" s="31"/>
      <c r="O76" s="3"/>
      <c r="P76" s="3"/>
      <c r="Q76" s="3"/>
    </row>
    <row r="77" spans="1:17" s="10" customFormat="1" ht="21.75" customHeight="1">
      <c r="A77" s="3" t="s">
        <v>152</v>
      </c>
      <c r="B77" s="3"/>
      <c r="C77" s="93">
        <v>-2930000</v>
      </c>
      <c r="D77" s="31"/>
      <c r="E77" s="93">
        <v>-1130000</v>
      </c>
      <c r="F77" s="31"/>
      <c r="G77" s="129">
        <v>-2930000</v>
      </c>
      <c r="H77" s="31"/>
      <c r="I77" s="93">
        <v>-1130000</v>
      </c>
      <c r="J77" s="59"/>
      <c r="L77" s="31"/>
      <c r="O77" s="3"/>
      <c r="P77" s="3"/>
      <c r="Q77" s="3"/>
    </row>
    <row r="78" spans="1:17" s="10" customFormat="1" ht="21.75" customHeight="1">
      <c r="A78" s="3" t="s">
        <v>153</v>
      </c>
      <c r="B78" s="3"/>
      <c r="C78" s="36">
        <v>0</v>
      </c>
      <c r="D78" s="133"/>
      <c r="E78" s="135">
        <v>-513007</v>
      </c>
      <c r="F78" s="133"/>
      <c r="G78" s="134">
        <v>0</v>
      </c>
      <c r="H78" s="133"/>
      <c r="I78" s="129">
        <v>0</v>
      </c>
      <c r="J78" s="58"/>
      <c r="L78" s="31"/>
      <c r="O78" s="3"/>
      <c r="P78" s="3"/>
      <c r="Q78" s="3"/>
    </row>
    <row r="79" spans="1:17" s="10" customFormat="1" ht="21.75" customHeight="1">
      <c r="A79" s="3" t="s">
        <v>154</v>
      </c>
      <c r="B79" s="3"/>
      <c r="C79" s="36">
        <v>-1359000</v>
      </c>
      <c r="D79" s="31"/>
      <c r="E79" s="135">
        <v>0</v>
      </c>
      <c r="F79" s="133"/>
      <c r="G79" s="129">
        <v>-1359000</v>
      </c>
      <c r="H79" s="133"/>
      <c r="I79" s="129">
        <v>0</v>
      </c>
      <c r="J79" s="58"/>
      <c r="L79" s="31"/>
      <c r="O79" s="3"/>
      <c r="P79" s="3"/>
      <c r="Q79" s="3"/>
    </row>
    <row r="80" spans="1:17" s="10" customFormat="1" ht="21.75" customHeight="1">
      <c r="A80" s="3" t="s">
        <v>192</v>
      </c>
      <c r="B80" s="3"/>
      <c r="C80" s="36">
        <v>-3285</v>
      </c>
      <c r="D80" s="31"/>
      <c r="E80" s="135">
        <v>0</v>
      </c>
      <c r="F80" s="133"/>
      <c r="G80" s="129">
        <v>-2656</v>
      </c>
      <c r="H80" s="133"/>
      <c r="I80" s="129">
        <v>0</v>
      </c>
      <c r="J80" s="58"/>
      <c r="L80" s="31"/>
      <c r="O80" s="3"/>
      <c r="P80" s="3"/>
      <c r="Q80" s="3"/>
    </row>
    <row r="81" spans="1:17" s="10" customFormat="1" ht="21.75" customHeight="1">
      <c r="A81" s="110" t="s">
        <v>155</v>
      </c>
      <c r="B81" s="110"/>
      <c r="C81" s="31">
        <v>-204424</v>
      </c>
      <c r="D81" s="31"/>
      <c r="E81" s="133">
        <v>-163602</v>
      </c>
      <c r="F81" s="133"/>
      <c r="G81" s="133">
        <v>-179919</v>
      </c>
      <c r="H81" s="133"/>
      <c r="I81" s="133">
        <v>-234740</v>
      </c>
      <c r="J81" s="58"/>
      <c r="K81" s="31"/>
      <c r="L81" s="31"/>
      <c r="O81" s="3"/>
      <c r="P81" s="3"/>
      <c r="Q81" s="3"/>
    </row>
    <row r="82" spans="1:17" s="10" customFormat="1" ht="21.75" customHeight="1">
      <c r="A82" s="113" t="s">
        <v>156</v>
      </c>
      <c r="B82" s="113"/>
      <c r="C82" s="115">
        <v>-1576709</v>
      </c>
      <c r="D82" s="7"/>
      <c r="E82" s="115">
        <v>-227886</v>
      </c>
      <c r="F82" s="7"/>
      <c r="G82" s="13">
        <v>-1170930</v>
      </c>
      <c r="H82" s="7"/>
      <c r="I82" s="13">
        <v>237749</v>
      </c>
      <c r="L82" s="31"/>
      <c r="O82" s="3"/>
      <c r="P82" s="3"/>
      <c r="Q82" s="3"/>
    </row>
    <row r="83" spans="1:17" s="10" customFormat="1" ht="21.75" customHeight="1">
      <c r="A83" s="16"/>
      <c r="B83" s="16"/>
      <c r="C83" s="55"/>
      <c r="D83" s="7"/>
      <c r="E83" s="55"/>
      <c r="F83" s="7"/>
      <c r="G83" s="26"/>
      <c r="H83" s="7"/>
      <c r="I83" s="26"/>
      <c r="O83" s="3"/>
      <c r="P83" s="3"/>
      <c r="Q83" s="3"/>
    </row>
    <row r="84" spans="1:17" s="10" customFormat="1" ht="21.75" customHeight="1">
      <c r="A84" s="113" t="s">
        <v>113</v>
      </c>
      <c r="B84" s="113"/>
      <c r="C84" s="56">
        <v>-17718</v>
      </c>
      <c r="D84" s="12"/>
      <c r="E84" s="56">
        <v>-48523</v>
      </c>
      <c r="F84" s="12"/>
      <c r="G84" s="95">
        <v>-9641</v>
      </c>
      <c r="H84" s="12"/>
      <c r="I84" s="95">
        <v>49266.671889999998</v>
      </c>
      <c r="O84" s="3"/>
      <c r="P84" s="3"/>
      <c r="Q84" s="3"/>
    </row>
    <row r="85" spans="1:17" s="10" customFormat="1" ht="21.75" customHeight="1">
      <c r="A85" s="110" t="s">
        <v>157</v>
      </c>
      <c r="B85" s="110"/>
      <c r="C85" s="63">
        <v>51233</v>
      </c>
      <c r="D85" s="37"/>
      <c r="E85" s="63">
        <v>178368</v>
      </c>
      <c r="F85" s="37"/>
      <c r="G85" s="128">
        <v>35077</v>
      </c>
      <c r="H85" s="37"/>
      <c r="I85" s="61">
        <v>47643</v>
      </c>
      <c r="O85" s="3"/>
      <c r="P85" s="3"/>
      <c r="Q85" s="3"/>
    </row>
    <row r="86" spans="1:17" s="10" customFormat="1" ht="21.75" customHeight="1" thickBot="1">
      <c r="A86" s="113" t="s">
        <v>159</v>
      </c>
      <c r="B86" s="113"/>
      <c r="C86" s="117">
        <v>33515</v>
      </c>
      <c r="D86" s="24"/>
      <c r="E86" s="117">
        <v>129845</v>
      </c>
      <c r="F86" s="24"/>
      <c r="G86" s="107">
        <v>25436</v>
      </c>
      <c r="H86" s="24"/>
      <c r="I86" s="107">
        <v>96909.671889999998</v>
      </c>
      <c r="O86" s="3"/>
      <c r="P86" s="3"/>
      <c r="Q86" s="3"/>
    </row>
    <row r="87" spans="1:17" s="10" customFormat="1" ht="21.75" customHeight="1" thickTop="1">
      <c r="A87" s="113"/>
      <c r="B87" s="113"/>
      <c r="C87" s="12"/>
      <c r="D87" s="24"/>
      <c r="E87" s="12"/>
      <c r="F87" s="24"/>
      <c r="G87" s="12"/>
      <c r="H87" s="24"/>
      <c r="I87" s="12"/>
      <c r="O87" s="3"/>
      <c r="P87" s="3"/>
      <c r="Q87" s="3"/>
    </row>
    <row r="88" spans="1:17" s="10" customFormat="1" ht="21.75" customHeight="1">
      <c r="A88" s="3"/>
      <c r="B88" s="3"/>
      <c r="C88" s="155"/>
      <c r="D88" s="2"/>
      <c r="E88" s="2"/>
      <c r="F88" s="2"/>
      <c r="G88" s="155"/>
      <c r="H88" s="2"/>
      <c r="I88" s="2"/>
      <c r="O88" s="3"/>
      <c r="P88" s="3"/>
      <c r="Q88" s="3"/>
    </row>
    <row r="89" spans="1:17" s="10" customFormat="1" ht="21.75" customHeight="1">
      <c r="A89" s="3"/>
      <c r="B89" s="3"/>
      <c r="C89" s="118"/>
      <c r="D89" s="24"/>
      <c r="E89" s="118"/>
      <c r="F89" s="24"/>
      <c r="G89" s="118"/>
      <c r="H89" s="2"/>
      <c r="I89" s="118"/>
      <c r="O89" s="3"/>
      <c r="P89" s="3"/>
      <c r="Q89" s="3"/>
    </row>
    <row r="90" spans="1:17" s="10" customFormat="1" ht="21.75" customHeight="1">
      <c r="A90" s="3"/>
      <c r="B90" s="3"/>
      <c r="C90" s="3"/>
      <c r="D90" s="3"/>
      <c r="E90" s="3"/>
      <c r="F90" s="3"/>
      <c r="G90" s="3"/>
      <c r="H90" s="3"/>
      <c r="I90" s="3"/>
      <c r="O90" s="3"/>
      <c r="P90" s="3"/>
      <c r="Q90" s="3"/>
    </row>
    <row r="91" spans="1:17" s="10" customFormat="1" ht="21.75" customHeight="1">
      <c r="A91" s="3"/>
      <c r="B91" s="3"/>
      <c r="C91" s="3"/>
      <c r="D91" s="3"/>
      <c r="E91" s="3"/>
      <c r="F91" s="3"/>
      <c r="G91" s="3"/>
      <c r="H91" s="3"/>
      <c r="I91" s="3"/>
      <c r="O91" s="3"/>
      <c r="P91" s="3"/>
      <c r="Q91" s="3"/>
    </row>
    <row r="92" spans="1:17" s="10" customFormat="1" ht="21.75" customHeight="1">
      <c r="A92" s="3"/>
      <c r="B92" s="3"/>
      <c r="C92" s="3"/>
      <c r="D92" s="3"/>
      <c r="E92" s="3"/>
      <c r="F92" s="3"/>
      <c r="G92" s="3"/>
      <c r="H92" s="3"/>
      <c r="I92" s="3"/>
      <c r="O92" s="3"/>
      <c r="P92" s="3"/>
      <c r="Q92" s="3"/>
    </row>
    <row r="93" spans="1:17" s="10" customFormat="1" ht="21.75" customHeight="1">
      <c r="A93" s="3"/>
      <c r="B93" s="3"/>
      <c r="C93" s="3"/>
      <c r="D93" s="3"/>
      <c r="E93" s="3"/>
      <c r="F93" s="3"/>
      <c r="G93" s="3"/>
      <c r="H93" s="3"/>
      <c r="I93" s="3"/>
      <c r="O93" s="3"/>
      <c r="P93" s="3"/>
      <c r="Q93" s="3"/>
    </row>
    <row r="94" spans="1:17" s="10" customFormat="1" ht="21.75" customHeight="1">
      <c r="A94" s="3"/>
      <c r="B94" s="3"/>
      <c r="C94" s="3"/>
      <c r="D94" s="3"/>
      <c r="E94" s="3"/>
      <c r="F94" s="3"/>
      <c r="G94" s="3"/>
      <c r="H94" s="3"/>
      <c r="I94" s="3"/>
      <c r="O94" s="3"/>
      <c r="P94" s="3"/>
      <c r="Q94" s="3"/>
    </row>
    <row r="95" spans="1:17" s="10" customFormat="1" ht="21.75" customHeight="1">
      <c r="A95" s="3"/>
      <c r="B95" s="3"/>
      <c r="C95" s="3"/>
      <c r="D95" s="3"/>
      <c r="E95" s="3"/>
      <c r="F95" s="3"/>
      <c r="G95" s="3"/>
      <c r="H95" s="3"/>
      <c r="I95" s="3"/>
      <c r="O95" s="3"/>
      <c r="P95" s="3"/>
      <c r="Q95" s="3"/>
    </row>
    <row r="96" spans="1:17" s="10" customFormat="1" ht="21.75" customHeight="1">
      <c r="A96" s="3"/>
      <c r="B96" s="3"/>
      <c r="C96" s="3"/>
      <c r="D96" s="3"/>
      <c r="E96" s="3"/>
      <c r="F96" s="3"/>
      <c r="G96" s="3"/>
      <c r="H96" s="3"/>
      <c r="I96" s="3"/>
      <c r="O96" s="3"/>
      <c r="P96" s="3"/>
      <c r="Q96" s="3"/>
    </row>
    <row r="97" spans="1:17" s="10" customFormat="1" ht="21.75" customHeight="1">
      <c r="A97" s="3"/>
      <c r="B97" s="3"/>
      <c r="C97" s="3"/>
      <c r="D97" s="3"/>
      <c r="E97" s="3"/>
      <c r="F97" s="3"/>
      <c r="G97" s="3"/>
      <c r="H97" s="3"/>
      <c r="I97" s="3"/>
      <c r="O97" s="3"/>
      <c r="P97" s="3"/>
      <c r="Q97" s="3"/>
    </row>
    <row r="98" spans="1:17" s="10" customFormat="1" ht="21.75" customHeight="1">
      <c r="A98" s="3"/>
      <c r="B98" s="3"/>
      <c r="C98" s="3"/>
      <c r="D98" s="3"/>
      <c r="E98" s="3"/>
      <c r="F98" s="3"/>
      <c r="G98" s="3"/>
      <c r="H98" s="3"/>
      <c r="I98" s="3"/>
      <c r="O98" s="3"/>
      <c r="P98" s="3"/>
      <c r="Q98" s="3"/>
    </row>
    <row r="99" spans="1:17" s="10" customFormat="1" ht="21.75" customHeight="1">
      <c r="A99" s="3"/>
      <c r="B99" s="3"/>
      <c r="C99" s="3"/>
      <c r="D99" s="3"/>
      <c r="E99" s="3"/>
      <c r="F99" s="3"/>
      <c r="G99" s="3"/>
      <c r="H99" s="3"/>
      <c r="I99" s="3"/>
      <c r="O99" s="3"/>
      <c r="P99" s="3"/>
      <c r="Q99" s="3"/>
    </row>
    <row r="100" spans="1:17" s="10" customFormat="1" ht="21.75" customHeight="1">
      <c r="A100" s="3"/>
      <c r="B100" s="3"/>
      <c r="C100" s="3"/>
      <c r="D100" s="3"/>
      <c r="E100" s="3"/>
      <c r="F100" s="3"/>
      <c r="G100" s="3"/>
      <c r="H100" s="3"/>
      <c r="I100" s="3"/>
      <c r="O100" s="3"/>
      <c r="P100" s="3"/>
      <c r="Q100" s="3"/>
    </row>
    <row r="101" spans="1:17" ht="21.75" customHeight="1"/>
    <row r="102" spans="1:17" ht="21.75" customHeight="1"/>
    <row r="103" spans="1:17" ht="21.75" customHeight="1"/>
    <row r="104" spans="1:17" ht="21.75" customHeight="1"/>
    <row r="105" spans="1:17" ht="21.75" customHeight="1"/>
    <row r="106" spans="1:17" ht="21.75" customHeight="1"/>
    <row r="107" spans="1:17" ht="21.75" customHeight="1"/>
    <row r="108" spans="1:17" ht="21.75" customHeight="1"/>
    <row r="109" spans="1:17" ht="21.75" customHeight="1"/>
    <row r="110" spans="1:17" ht="21.75" customHeight="1"/>
    <row r="111" spans="1:17" ht="21.75" customHeight="1"/>
  </sheetData>
  <mergeCells count="14">
    <mergeCell ref="C53:I53"/>
    <mergeCell ref="C7:I7"/>
    <mergeCell ref="C49:F49"/>
    <mergeCell ref="G49:I49"/>
    <mergeCell ref="C50:F50"/>
    <mergeCell ref="G50:I50"/>
    <mergeCell ref="C51:E51"/>
    <mergeCell ref="G51:I51"/>
    <mergeCell ref="C3:F3"/>
    <mergeCell ref="G3:I3"/>
    <mergeCell ref="C4:F4"/>
    <mergeCell ref="G4:I4"/>
    <mergeCell ref="C5:E5"/>
    <mergeCell ref="G5:I5"/>
  </mergeCells>
  <pageMargins left="0.8" right="0.7" top="0.48" bottom="0.5" header="0.5" footer="0.5"/>
  <pageSetup paperSize="9" scale="73" firstPageNumber="14" orientation="portrait" useFirstPageNumber="1" r:id="rId1"/>
  <headerFooter alignWithMargins="0">
    <oddFooter xml:space="preserve">&amp;L&amp;15  หมายเหตุประกอบงบการเงินเป็นส่วนหนึ่งของงบการเงินระหว่างกาลนี้
&amp;C&amp;15
&amp;P&amp;R&amp;"Angsana New,Italic"&amp;15
</oddFoot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BS3</vt:lpstr>
      <vt:lpstr>PL9</vt:lpstr>
      <vt:lpstr>SH10</vt:lpstr>
      <vt:lpstr>SH11</vt:lpstr>
      <vt:lpstr>SH12-13</vt:lpstr>
      <vt:lpstr>CF14</vt:lpstr>
      <vt:lpstr>'BS3'!Print_Area</vt:lpstr>
      <vt:lpstr>'CF14'!Print_Area</vt:lpstr>
      <vt:lpstr>'PL9'!Print_Area</vt:lpstr>
      <vt:lpstr>'SH10'!Print_Area</vt:lpstr>
      <vt:lpstr>'SH11'!Print_Area</vt:lpstr>
      <vt:lpstr>'SH12-13'!Print_Area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Chutikarn, U-thasoonthorn</cp:lastModifiedBy>
  <cp:lastPrinted>2020-11-06T08:49:51Z</cp:lastPrinted>
  <dcterms:created xsi:type="dcterms:W3CDTF">2005-04-19T13:30:30Z</dcterms:created>
  <dcterms:modified xsi:type="dcterms:W3CDTF">2020-11-09T09:50:19Z</dcterms:modified>
</cp:coreProperties>
</file>