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suriyaworapant\Desktop\GLAND\Q2'20\FS\File for SET\"/>
    </mc:Choice>
  </mc:AlternateContent>
  <xr:revisionPtr revIDLastSave="0" documentId="13_ncr:1_{44ED5EA6-A5D0-4111-BC5C-14E966F25979}" xr6:coauthVersionLast="44" xr6:coauthVersionMax="44" xr10:uidLastSave="{00000000-0000-0000-0000-000000000000}"/>
  <bookViews>
    <workbookView xWindow="-110" yWindow="-110" windowWidth="19420" windowHeight="10420" tabRatio="866" xr2:uid="{00000000-000D-0000-FFFF-FFFF00000000}"/>
  </bookViews>
  <sheets>
    <sheet name="BS3" sheetId="1" r:id="rId1"/>
    <sheet name="PL6" sheetId="9" r:id="rId2"/>
    <sheet name="SH-10" sheetId="7" r:id="rId3"/>
    <sheet name="SH-11" sheetId="13" r:id="rId4"/>
    <sheet name="SH-12" sheetId="5" r:id="rId5"/>
    <sheet name="SH-13" sheetId="12" r:id="rId6"/>
    <sheet name="CF14" sheetId="10" r:id="rId7"/>
  </sheets>
  <externalReferences>
    <externalReference r:id="rId8"/>
    <externalReference r:id="rId9"/>
  </externalReferences>
  <definedNames>
    <definedName name="_xlnm._FilterDatabase" localSheetId="6" hidden="1">'CF14'!$F$30:$F$44</definedName>
    <definedName name="_xlnm.Print_Area" localSheetId="0">'BS3'!$A$1:$I$101</definedName>
    <definedName name="_xlnm.Print_Area" localSheetId="6">'CF14'!$A$1:$J$83</definedName>
    <definedName name="_xlnm.Print_Area" localSheetId="1">'PL6'!$A$1:$I$100</definedName>
    <definedName name="_xlnm.Print_Area" localSheetId="2">'SH-10'!$A$1:$U$21</definedName>
    <definedName name="_xlnm.Print_Area" localSheetId="3">'SH-11'!$A$1:$U$24</definedName>
    <definedName name="_xlnm.Print_Area" localSheetId="4">'SH-12'!$A$1:$L$16</definedName>
    <definedName name="_xlnm.Print_Area" localSheetId="5">'SH-13'!$A$1:$L$19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1" l="1"/>
  <c r="H81" i="10"/>
  <c r="D81" i="10"/>
  <c r="K23" i="13" l="1"/>
  <c r="H18" i="12"/>
  <c r="O23" i="13"/>
  <c r="I23" i="13"/>
  <c r="G23" i="13"/>
  <c r="E23" i="13"/>
  <c r="C23" i="13"/>
  <c r="L16" i="12"/>
  <c r="F18" i="12"/>
  <c r="Q21" i="13"/>
  <c r="U21" i="13" s="1"/>
  <c r="O19" i="13"/>
  <c r="K19" i="13"/>
  <c r="I19" i="13"/>
  <c r="G19" i="13"/>
  <c r="E19" i="13"/>
  <c r="C19" i="13"/>
  <c r="U16" i="13"/>
  <c r="Q16" i="13"/>
  <c r="L11" i="12" l="1"/>
  <c r="G75" i="9" l="1"/>
  <c r="G26" i="9"/>
  <c r="I17" i="9"/>
  <c r="G17" i="9"/>
  <c r="E17" i="9"/>
  <c r="S18" i="13"/>
  <c r="S19" i="13" s="1"/>
  <c r="S23" i="13" s="1"/>
  <c r="G28" i="9" l="1"/>
  <c r="G32" i="9" s="1"/>
  <c r="G34" i="9" s="1"/>
  <c r="C75" i="9"/>
  <c r="C26" i="9"/>
  <c r="C17" i="9"/>
  <c r="G45" i="9" l="1"/>
  <c r="G50" i="9" s="1"/>
  <c r="C28" i="9"/>
  <c r="C32" i="9" s="1"/>
  <c r="C34" i="9" s="1"/>
  <c r="C47" i="9" l="1"/>
  <c r="I17" i="1" l="1"/>
  <c r="E32" i="1" l="1"/>
  <c r="J78" i="10" l="1"/>
  <c r="J67" i="10"/>
  <c r="F78" i="10"/>
  <c r="F67" i="10"/>
  <c r="L18" i="5"/>
  <c r="J18" i="5"/>
  <c r="H18" i="5"/>
  <c r="F18" i="5"/>
  <c r="D18" i="5"/>
  <c r="F15" i="5"/>
  <c r="H14" i="5"/>
  <c r="H15" i="5" s="1"/>
  <c r="F14" i="5"/>
  <c r="D14" i="5"/>
  <c r="D15" i="5" s="1"/>
  <c r="L11" i="5"/>
  <c r="I20" i="7"/>
  <c r="G20" i="7"/>
  <c r="O19" i="7"/>
  <c r="O20" i="7" s="1"/>
  <c r="K19" i="7"/>
  <c r="K20" i="7" s="1"/>
  <c r="I19" i="7"/>
  <c r="G19" i="7"/>
  <c r="E19" i="7"/>
  <c r="E20" i="7" s="1"/>
  <c r="C19" i="7"/>
  <c r="C20" i="7" s="1"/>
  <c r="S18" i="7"/>
  <c r="S19" i="7" s="1"/>
  <c r="S20" i="7" s="1"/>
  <c r="Q16" i="7"/>
  <c r="U16" i="7" s="1"/>
  <c r="I75" i="9"/>
  <c r="I66" i="9"/>
  <c r="E66" i="9"/>
  <c r="E26" i="9"/>
  <c r="E28" i="9" s="1"/>
  <c r="E32" i="9" s="1"/>
  <c r="E34" i="9" s="1"/>
  <c r="E75" i="9" l="1"/>
  <c r="E77" i="9"/>
  <c r="E81" i="9" s="1"/>
  <c r="E83" i="9" s="1"/>
  <c r="I77" i="9"/>
  <c r="I81" i="9" s="1"/>
  <c r="I83" i="9" s="1"/>
  <c r="I26" i="9"/>
  <c r="I28" i="9" s="1"/>
  <c r="I32" i="9" s="1"/>
  <c r="I34" i="9" s="1"/>
  <c r="D19" i="5"/>
  <c r="H19" i="5"/>
  <c r="F19" i="5"/>
  <c r="E96" i="1" l="1"/>
  <c r="E98" i="1" s="1"/>
  <c r="I96" i="1"/>
  <c r="I98" i="1" s="1"/>
  <c r="I69" i="1"/>
  <c r="G69" i="1"/>
  <c r="E69" i="1"/>
  <c r="C69" i="1"/>
  <c r="I58" i="1"/>
  <c r="G58" i="1"/>
  <c r="E58" i="1"/>
  <c r="C58" i="1"/>
  <c r="I32" i="1"/>
  <c r="I34" i="1" s="1"/>
  <c r="C32" i="1"/>
  <c r="G32" i="1"/>
  <c r="C17" i="1"/>
  <c r="G17" i="1"/>
  <c r="E17" i="1"/>
  <c r="E34" i="1" s="1"/>
  <c r="E71" i="1" l="1"/>
  <c r="I71" i="1"/>
  <c r="G71" i="1"/>
  <c r="C71" i="1"/>
  <c r="C34" i="1"/>
  <c r="G34" i="1"/>
  <c r="E100" i="1"/>
  <c r="E102" i="1" s="1"/>
  <c r="I100" i="1"/>
  <c r="I102" i="1" s="1"/>
  <c r="P33" i="9" l="1"/>
  <c r="R33" i="9" s="1"/>
  <c r="P29" i="9"/>
  <c r="R29" i="9" s="1"/>
  <c r="P23" i="9"/>
  <c r="R23" i="9" s="1"/>
  <c r="P22" i="9"/>
  <c r="R22" i="9" s="1"/>
  <c r="P25" i="9"/>
  <c r="R25" i="9" s="1"/>
  <c r="P24" i="9"/>
  <c r="R24" i="9" s="1"/>
  <c r="P21" i="9"/>
  <c r="R21" i="9" s="1"/>
  <c r="P20" i="9"/>
  <c r="R20" i="9" s="1"/>
  <c r="P16" i="9"/>
  <c r="R16" i="9" s="1"/>
  <c r="P12" i="9"/>
  <c r="R12" i="9" s="1"/>
  <c r="P11" i="9"/>
  <c r="R11" i="9" s="1"/>
  <c r="P10" i="9" l="1"/>
  <c r="R10" i="9" s="1"/>
  <c r="H14" i="12" l="1"/>
  <c r="F14" i="12"/>
  <c r="D14" i="12"/>
  <c r="D18" i="12" s="1"/>
  <c r="G66" i="9" l="1"/>
  <c r="G77" i="9" s="1"/>
  <c r="G81" i="9" s="1"/>
  <c r="G83" i="9" s="1"/>
  <c r="H26" i="10" s="1"/>
  <c r="C66" i="9"/>
  <c r="C77" i="9" s="1"/>
  <c r="C81" i="9" s="1"/>
  <c r="C83" i="9" s="1"/>
  <c r="D67" i="10" l="1"/>
  <c r="M20" i="9" l="1"/>
  <c r="L20" i="9"/>
  <c r="K20" i="9"/>
  <c r="J17" i="9" l="1"/>
  <c r="H78" i="10" l="1"/>
  <c r="D78" i="10"/>
  <c r="H67" i="10" l="1"/>
  <c r="L21" i="12"/>
  <c r="J21" i="12"/>
  <c r="H21" i="12"/>
  <c r="F21" i="12"/>
  <c r="D21" i="12"/>
  <c r="D22" i="12" s="1"/>
  <c r="F22" i="12" l="1"/>
  <c r="H22" i="12"/>
  <c r="H41" i="10" l="1"/>
  <c r="H44" i="10" l="1"/>
  <c r="H80" i="10" s="1"/>
  <c r="H82" i="10" s="1"/>
  <c r="H84" i="10" s="1"/>
  <c r="C45" i="9" l="1"/>
  <c r="C50" i="9" s="1"/>
  <c r="G47" i="9" l="1"/>
  <c r="I47" i="9"/>
  <c r="I45" i="9" s="1"/>
  <c r="I50" i="9" s="1"/>
  <c r="E47" i="9"/>
  <c r="E45" i="9" s="1"/>
  <c r="E50" i="9" s="1"/>
  <c r="D26" i="10" l="1"/>
  <c r="D41" i="10" s="1"/>
  <c r="D44" i="10" s="1"/>
  <c r="D80" i="10" s="1"/>
  <c r="D82" i="10" s="1"/>
  <c r="D84" i="10" s="1"/>
  <c r="C96" i="9"/>
  <c r="C94" i="9" s="1"/>
  <c r="Q18" i="13" l="1"/>
  <c r="M19" i="13"/>
  <c r="M23" i="13" s="1"/>
  <c r="C96" i="1" s="1"/>
  <c r="C98" i="1" s="1"/>
  <c r="C100" i="1" s="1"/>
  <c r="C102" i="1" s="1"/>
  <c r="C99" i="9"/>
  <c r="Q19" i="13" l="1"/>
  <c r="Q23" i="13" s="1"/>
  <c r="U18" i="13"/>
  <c r="U19" i="13" s="1"/>
  <c r="I96" i="9"/>
  <c r="I94" i="9" s="1"/>
  <c r="I99" i="9" s="1"/>
  <c r="U23" i="13" l="1"/>
  <c r="W23" i="13" s="1"/>
  <c r="G96" i="9"/>
  <c r="G94" i="9" s="1"/>
  <c r="G99" i="9" s="1"/>
  <c r="E96" i="9"/>
  <c r="E94" i="9" s="1"/>
  <c r="F26" i="10"/>
  <c r="F41" i="10" s="1"/>
  <c r="F44" i="10" s="1"/>
  <c r="F80" i="10" s="1"/>
  <c r="F82" i="10" s="1"/>
  <c r="F84" i="10" s="1"/>
  <c r="J26" i="10"/>
  <c r="J41" i="10" s="1"/>
  <c r="J44" i="10" s="1"/>
  <c r="J80" i="10" s="1"/>
  <c r="J82" i="10" s="1"/>
  <c r="J84" i="10" s="1"/>
  <c r="E99" i="9" l="1"/>
  <c r="Q18" i="7"/>
  <c r="M19" i="7"/>
  <c r="M20" i="7" s="1"/>
  <c r="L13" i="5"/>
  <c r="L14" i="5" s="1"/>
  <c r="L15" i="5" s="1"/>
  <c r="L19" i="5" s="1"/>
  <c r="J14" i="5"/>
  <c r="J15" i="5" s="1"/>
  <c r="J19" i="5" s="1"/>
  <c r="L13" i="12"/>
  <c r="L14" i="12" s="1"/>
  <c r="L18" i="12" s="1"/>
  <c r="J14" i="12"/>
  <c r="J18" i="12" l="1"/>
  <c r="G96" i="1" s="1"/>
  <c r="G98" i="1" s="1"/>
  <c r="G100" i="1" s="1"/>
  <c r="G102" i="1" s="1"/>
  <c r="L22" i="12"/>
  <c r="Q19" i="7"/>
  <c r="Q20" i="7" s="1"/>
  <c r="U18" i="7"/>
  <c r="U19" i="7" s="1"/>
  <c r="U20" i="7" s="1"/>
  <c r="N18" i="12" l="1"/>
  <c r="J22" i="12"/>
  <c r="J34" i="9"/>
  <c r="J32" i="9"/>
  <c r="J26" i="9"/>
</calcChain>
</file>

<file path=xl/sharedStrings.xml><?xml version="1.0" encoding="utf-8"?>
<sst xmlns="http://schemas.openxmlformats.org/spreadsheetml/2006/main" count="438" uniqueCount="211">
  <si>
    <t>ทุนเรือนหุ้น</t>
  </si>
  <si>
    <t>หมายเหตุ</t>
  </si>
  <si>
    <t>สินทรัพย์</t>
  </si>
  <si>
    <t>สินทรัพย์หมุนเวียน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</si>
  <si>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</si>
  <si>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</si>
  <si>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</si>
  <si>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</si>
  <si>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</si>
  <si>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</si>
  <si>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</si>
  <si>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รวมหนี้สินหมุนเวียน</t>
  </si>
  <si>
    <t>หนี้สินไม่หมุนเวียน</t>
  </si>
  <si>
    <t>รวมหนี้สิน</t>
  </si>
  <si>
    <t>ส่วนของผู้ถือหุ้น</t>
  </si>
  <si>
    <t>กำไรสะสม</t>
  </si>
  <si>
    <t>รวมส่วนของผู้ถือหุ้น</t>
  </si>
  <si>
    <t>รวมหนี้สินและส่วนของผู้ถือหุ้น</t>
  </si>
  <si>
    <t xml:space="preserve">   </t>
  </si>
  <si>
    <t>กระแสเงินสดจากกิจกรรมดำเนินงาน</t>
  </si>
  <si>
    <t>สินทรัพย์ไม่หมุนเวียนอื่น</t>
  </si>
  <si>
    <t>หนี้สินหมุนเวียนอื่น</t>
  </si>
  <si>
    <t>กระแสเงินสดจากกิจกรรมลงทุน</t>
  </si>
  <si>
    <t>กระแสเงินสดจากกิจกรรมจัดหาเงิน</t>
  </si>
  <si>
    <t>รายได้</t>
  </si>
  <si>
    <t>รายได้จากการขายอสังหาริมทรัพย์</t>
  </si>
  <si>
    <t>รายได้อื่น</t>
  </si>
  <si>
    <t>รวมรายได้</t>
  </si>
  <si>
    <t>ค่าใช้จ่าย</t>
  </si>
  <si>
    <t>ต้นทุนขายอสังหาริมทรัพย์</t>
  </si>
  <si>
    <t>รวมค่าใช้จ่าย</t>
  </si>
  <si>
    <t>เงินสดและรายการเทียบเท่าเงินสด</t>
  </si>
  <si>
    <t>งบการเงินรวม</t>
  </si>
  <si>
    <t xml:space="preserve">   ทุนจดทะเบียน</t>
  </si>
  <si>
    <t xml:space="preserve">   ทุนที่ออกและชำระแล้ว</t>
  </si>
  <si>
    <t>ชำระแล้ว</t>
  </si>
  <si>
    <t>กฎหมาย</t>
  </si>
  <si>
    <t>มูลค่าหุ้น</t>
  </si>
  <si>
    <t>ส่วนเกิน</t>
  </si>
  <si>
    <t>ส่วนของ</t>
  </si>
  <si>
    <r>
      <t xml:space="preserve">       </t>
    </r>
    <r>
      <rPr>
        <sz val="15"/>
        <rFont val="Angsana New"/>
        <family val="1"/>
      </rPr>
      <t xml:space="preserve"> </t>
    </r>
  </si>
  <si>
    <t xml:space="preserve">ที่ดิน อาคารและอุปกรณ์ </t>
  </si>
  <si>
    <t xml:space="preserve">สินทรัพย์ไม่หมุนเวียนอื่น </t>
  </si>
  <si>
    <t>หุ้นกู้ระยะยาว</t>
  </si>
  <si>
    <t xml:space="preserve">   ยังไม่ได้จัดสรร</t>
  </si>
  <si>
    <t>การเปลี่ยนแปลงในสินทรัพย์และหนี้สินดำเนินงาน</t>
  </si>
  <si>
    <t>งบการเงินเฉพาะกิจการ</t>
  </si>
  <si>
    <t>เงินลงทุนในบริษัทย่อย</t>
  </si>
  <si>
    <t>รวมหนี้สินไม่หมุนเวียน</t>
  </si>
  <si>
    <t>สินทรัพย์ไม่มีตัวตน</t>
  </si>
  <si>
    <t>ค่าใช้จ่ายในการบริหาร</t>
  </si>
  <si>
    <t>ต้นทุนทางการเงิน</t>
  </si>
  <si>
    <t>ค่าเสื่อมราคาและค่าตัดจำหน่าย</t>
  </si>
  <si>
    <t>โครงการอสังหาริมทรัพย์ระหว่างการพัฒนา</t>
  </si>
  <si>
    <t>งบแสดงฐานะการเงิน</t>
  </si>
  <si>
    <t>อสังหาริมทรัพย์เพื่อการลงทุน</t>
  </si>
  <si>
    <t>ส่วนเกินมูลค่าหุ้นสามัญ</t>
  </si>
  <si>
    <t xml:space="preserve">        ทุนสำรองตามกฎหมาย</t>
  </si>
  <si>
    <t>องค์ประกอบอื่นของส่วนของผู้ถือหุ้น</t>
  </si>
  <si>
    <t>ส่วนได้เสียที่ไม่มีอำนาจควบคุม</t>
  </si>
  <si>
    <t>รวมส่วน</t>
  </si>
  <si>
    <t>ส่วนได้เสีย</t>
  </si>
  <si>
    <t>ที่ออกและ</t>
  </si>
  <si>
    <t>ทุนสำรองตาม</t>
  </si>
  <si>
    <t>ยังไม่ได้</t>
  </si>
  <si>
    <t>ของผู้ถือหุ้น</t>
  </si>
  <si>
    <t>ที่ไม่มีอำนาจ</t>
  </si>
  <si>
    <t>จัดสรร</t>
  </si>
  <si>
    <t>ควบคุม</t>
  </si>
  <si>
    <t>31 ธันวาคม</t>
  </si>
  <si>
    <t xml:space="preserve">   จัดสรรแล้ว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</si>
  <si>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</si>
  <si>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</si>
  <si>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>เงินลงทุนในการร่วมค้า</t>
  </si>
  <si>
    <t xml:space="preserve"> </t>
  </si>
  <si>
    <t>รวมส่วนของบริษัทใหญ่</t>
  </si>
  <si>
    <t>ของบริษัทใหญ่</t>
  </si>
  <si>
    <t>ประมาณการหนี้สินสำหรับผลประโยชน์พนักงาน</t>
  </si>
  <si>
    <t>ดอกเบี้ยจ่าย</t>
  </si>
  <si>
    <t>ประมาณการหนี้สินไม่หมุนเวียน</t>
  </si>
  <si>
    <t xml:space="preserve">   กำไร</t>
  </si>
  <si>
    <t>เงินสดรับจากการขายอุปกรณ์</t>
  </si>
  <si>
    <t>งบกำไรขาดทุนเบ็ดเสร็จ (ไม่ได้ตรวจสอบ)</t>
  </si>
  <si>
    <t>สำหรับงวดสามเดือนสิ้นสุด</t>
  </si>
  <si>
    <t>(พันบาท)</t>
  </si>
  <si>
    <t>งบแสดงการเปลี่ยนแปลงส่วนของผู้ถือหุ้น (ไม่ได้ตรวจสอบ)</t>
  </si>
  <si>
    <t>กำไรขาดทุนเบ็ดเสร็จสำหรับงวด</t>
  </si>
  <si>
    <t>งบกระแสเงินสด (ไม่ได้ตรวจสอบ)</t>
  </si>
  <si>
    <t>เงินสดจ่ายเพื่อซื้อที่ดิน อาคารและอุปกรณ์</t>
  </si>
  <si>
    <t>องค์ประกอบอื่น</t>
  </si>
  <si>
    <t>ของส่วนของ</t>
  </si>
  <si>
    <t>ผู้ถือหุ้น</t>
  </si>
  <si>
    <t>(ไม่ได้ตรวจสอบ)</t>
  </si>
  <si>
    <t>ปรับรายการที่กระทบกำไรเป็นเงินสดรับ (จ่าย)</t>
  </si>
  <si>
    <t>บริษัท แกรนด์ คาแนล แลนด์ จำกัด (มหาชน) และบริษัทย่อย</t>
  </si>
  <si>
    <t>ดอกเบี้ยรับ</t>
  </si>
  <si>
    <t>รายได้จากการให้เช่าและให้บริการ</t>
  </si>
  <si>
    <t>ต้นทุนค่าเช่าและค่าบริการ</t>
  </si>
  <si>
    <t>ยอดคงเหลือ ณ วันที่ 1 มกราคม 2562</t>
  </si>
  <si>
    <t>ส่วนปรับปรุง</t>
  </si>
  <si>
    <t>มูลค่าสินทรัพย์ที่</t>
  </si>
  <si>
    <t>ซื้อภายใต้</t>
  </si>
  <si>
    <t>การควบคุม</t>
  </si>
  <si>
    <t>เดียวกันให้เป็น</t>
  </si>
  <si>
    <t>ราคาตามบัญชี</t>
  </si>
  <si>
    <t>ส่วนปรับปรุงทุน</t>
  </si>
  <si>
    <t>จากการ</t>
  </si>
  <si>
    <t>ซื้อธุรกิจ</t>
  </si>
  <si>
    <t>แบบย้อนกลับ</t>
  </si>
  <si>
    <t>เปลี่ยนแปลง</t>
  </si>
  <si>
    <t>สัดส่วนเงินลงทุน</t>
  </si>
  <si>
    <t>ในบริษัทย่อย</t>
  </si>
  <si>
    <t>สิทธิการเช่าที่ดินตัดจำหน่าย</t>
  </si>
  <si>
    <t>เจ้าหนี้เงินประกันผลงาน</t>
  </si>
  <si>
    <t>รายได้ค่าเช่าและค่าบริการรับล่วงหน้า</t>
  </si>
  <si>
    <t>หนี้สินไม่หมุนเวียนอื่น</t>
  </si>
  <si>
    <t>เงินให้กู้ยืมระยะสั้นแก่กิจการที่เกี่ยวข้องกัน</t>
  </si>
  <si>
    <t>เงินสดรับจากการลดทุนของบริษัทร่วม</t>
  </si>
  <si>
    <t>เงินสดจ่ายเพื่อซื้ออสังหาริมทรัพย์เพื่อการลงทุน</t>
  </si>
  <si>
    <t>เงินสดรับจากเงินกู้ยืมระยะสั้นจากกิจการที่เกี่ยวข้องกัน</t>
  </si>
  <si>
    <t>เงินสดจ่ายเพื่อชำระเงินกู้ยืมระยะสั้นจากกิจการที่เกี่ยวข้องกัน</t>
  </si>
  <si>
    <t>เงินฝากธนาคารที่มีภาระค้ำประกัน</t>
  </si>
  <si>
    <t>เงินลงทุนในบริษัทร่วม</t>
  </si>
  <si>
    <t>เงินลงทุนระยะยาวอื่น</t>
  </si>
  <si>
    <t>สิทธิการเช่าที่ดินจากกิจการที่เกี่ยวข้องกัน</t>
  </si>
  <si>
    <t>เงินกู้ยืมระยะยาวจากสถาบันการเงิน</t>
  </si>
  <si>
    <t>หนี้สินภาษีเงินได้รอการตัดบัญชี</t>
  </si>
  <si>
    <t>เงินประกันการเช่าและบริการ</t>
  </si>
  <si>
    <t xml:space="preserve">    สำหรับผลประโยชน์พนักงาน</t>
  </si>
  <si>
    <t>ส่วนปรับปรุงมูลค่าสินทรัพย์ที่ซื้อภายใต้</t>
  </si>
  <si>
    <t xml:space="preserve">    การควบคุมเดียวกันให้เป็นราคาตามบัญชี</t>
  </si>
  <si>
    <t>ส่วนปรับปรุงทุนจากการซื้อธุรกิจแบบย้อนกลับ</t>
  </si>
  <si>
    <t>เงินให้กู้ยืมระยะยาวแก่กิจการที่เกี่ยวข้องกัน</t>
  </si>
  <si>
    <t>เงินกู้ยืมระยะสั้นจากกิจการที่เกี่ยวข้องกัน</t>
  </si>
  <si>
    <t>สินทรัพย์ภาษีเงินได้รอการตัดบัญชี</t>
  </si>
  <si>
    <t>เงินสดจ่ายเพื่อชำระเงินกู้ยืมระยะยาวจากสถาบันการเงิน</t>
  </si>
  <si>
    <t>เงินกู้ยืมระยะสั้นจากสถาบันการเงิน</t>
  </si>
  <si>
    <t>2561 Per Lead</t>
  </si>
  <si>
    <t>ขาดทุนจากการเปลี่ยนแปลงมูลค่ายุติธรรมของ</t>
  </si>
  <si>
    <t>ค่าใช้จ่ายในการขาย</t>
  </si>
  <si>
    <t>รวมกำไรเบ็ดเสร็จสำหรับงวด</t>
  </si>
  <si>
    <t xml:space="preserve">กระแสเงินสดสุทธิได้มาจาก (ใช้ไปใน) การดำเนินงาน </t>
  </si>
  <si>
    <t xml:space="preserve">กระแสเงินสดสุทธิได้มาจาก (ใช้ไปใน) กิจกรรมดำเนินงาน </t>
  </si>
  <si>
    <t>กระแสเงินสดสุทธิได้มาจาก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</si>
  <si>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</si>
  <si>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กำไรจากการจำหน่ายที่ดิน อาคาร และอุปกรณ์</t>
  </si>
  <si>
    <t>เงินปันผลรับ</t>
  </si>
  <si>
    <t>เงินสดและรายการเทียบเท่าเงินสด ณ 1 มกราคม</t>
  </si>
  <si>
    <t>เงินสดรับจากเงินกู้ยืมระยะสั้นจากสถาบันการเงิน</t>
  </si>
  <si>
    <t xml:space="preserve">    อสังหาริมทรัพย์เพื่อการลงทุน</t>
  </si>
  <si>
    <t>รายได้ค่าเช่าและค่าบริการรับล่วงหน้าส่วนที่รับรู้เป็นรายได้</t>
  </si>
  <si>
    <t>30 มิถุนายน</t>
  </si>
  <si>
    <t>วันที่ 30 มิถุนายน</t>
  </si>
  <si>
    <t>ยอดคงเหลือ ณ วันที่ 30 มิถุนายน 2562</t>
  </si>
  <si>
    <t>สำหรับงวดหกเดือนสิ้นสุด</t>
  </si>
  <si>
    <t>เงินสดจ่ายชำระคืนหุ้นกู้</t>
  </si>
  <si>
    <t>สำหรับงวดหกเดือนสิ้นสุดวันที่ 30 มิถุนายน 2562</t>
  </si>
  <si>
    <t>เงินสดและรายการเทียบเท่าเงินสด ณ 30 มิถุนายน</t>
  </si>
  <si>
    <t>เจ้าหนี้ผู้รับเหมาก่อสร้าง</t>
  </si>
  <si>
    <t>Q1</t>
  </si>
  <si>
    <t>เงินสดจ่ายเพื่อชำระเงินกู้ยืมระยะสั้นจากสถาบันการเงิน</t>
  </si>
  <si>
    <t>ขาดทุนจากการเปลี่ยนแปลงมูลค่ายุติธรรมของอสังหาริมทรัพย์เพื่อการลงทุน</t>
  </si>
  <si>
    <t>ลูกหนี้การค้าและลูกหนี้อื่น</t>
  </si>
  <si>
    <t>สินทรัพย์ทางการเงินหมุนเวียนอื่น - เงินลงทุน</t>
  </si>
  <si>
    <t>3, 10</t>
  </si>
  <si>
    <t>3, 4</t>
  </si>
  <si>
    <t>เจ้าหนี้การค้าและเจ้าหนี้อื่น</t>
  </si>
  <si>
    <t>ส่วนของหนี้สินตามสัญญาเช่า</t>
  </si>
  <si>
    <t>ที่ถึงกำหนดชำระภายในหนึ่งปี</t>
  </si>
  <si>
    <t>4, 11</t>
  </si>
  <si>
    <t>หุ้นกู้ที่ถึงกำหนดชำระภายในหนึ่งปี</t>
  </si>
  <si>
    <t xml:space="preserve">   ที่ถึงกำหนดรับรู้เป็นรายได้ภายในหนึ่งปี</t>
  </si>
  <si>
    <t>เงินมัดจำรับและเงินรับล่วงหน้าจากลูกค้า</t>
  </si>
  <si>
    <t>ภาษีเงินได้นิติบุคคลค้างจ่าย</t>
  </si>
  <si>
    <t>หนี้สินตามสัญญาเช่า</t>
  </si>
  <si>
    <t xml:space="preserve">    (หุ้นสามัญจำนวน 6,535,484,202 หุ้น มูลค่า 1 บาทต่อหุ้น)</t>
  </si>
  <si>
    <t xml:space="preserve">    (หุ้นสามัญจำนวน 6,499,829,661 หุ้น มูลค่า 1 บาทต่อหุ้น)</t>
  </si>
  <si>
    <t>สำหรับงวดหกเดือนสิ้นสุดวันที่ 30 มิถุนายน 2563</t>
  </si>
  <si>
    <t>ยอดคงเหลือ ณ วันที่ 1 มกราคม 2563</t>
  </si>
  <si>
    <t>ยอดคงเหลือ ณ วันที่ 30 มิถุนายน 2563</t>
  </si>
  <si>
    <t>กำไรจากการเปลี่ยนแปลงมูลค่ายุติธรรมของ</t>
  </si>
  <si>
    <t>โครงการอสังหาริมทรัพย์ระหว่างการพัฒนาลดลงจากการโอนเป็นต้นทุนขาย</t>
  </si>
  <si>
    <t>เงินสดรับจากการขายอสังหาริมทรัพย์เพื่อการลงทุน</t>
  </si>
  <si>
    <t>เงินสดรับชำระคืนเงินให้กู้ยืมระยะสั้นแก่กิจการที่เกี่ยวข้องกัน</t>
  </si>
  <si>
    <t>เงินสดจ่ายให้กู้ยืมระยะสั้นแก่กิจการที่เกี่ยวข้องกัน</t>
  </si>
  <si>
    <t>เงินสดจ่ายให้กู้ยืมระยะยาวแก่กิจการที่เกี่ยวข้องกัน</t>
  </si>
  <si>
    <t>รายได้ดอกเบี้ย</t>
  </si>
  <si>
    <t>เงินสดจ่ายชำระหนี้สินตามสัญญาเช่า</t>
  </si>
  <si>
    <t>เงินสดรับชำระคืนเงินให้กู้ยืมระยะยาวแก่กิจการที่เกี่ยวข้องกัน</t>
  </si>
  <si>
    <t>กำไรจากกิจกรรมดำเนินงาน</t>
  </si>
  <si>
    <t>กำไรก่อนภาษีเงินได้</t>
  </si>
  <si>
    <t>ค่าใช้จ่ายภาษีเงินได้</t>
  </si>
  <si>
    <t>กำไรสำหรับงวด</t>
  </si>
  <si>
    <t>การแบ่งปันกำไร</t>
  </si>
  <si>
    <r>
      <t xml:space="preserve">กำไรต่อหุ้น </t>
    </r>
    <r>
      <rPr>
        <b/>
        <i/>
        <sz val="15"/>
        <rFont val="Angsana New"/>
        <family val="1"/>
      </rPr>
      <t>(บาท)</t>
    </r>
  </si>
  <si>
    <t>กำไรต่อหุ้นขั้นพื้นฐาน</t>
  </si>
  <si>
    <t>ส่วนแบ่งกำไร (ขาดทุน) ของการร่วมค้าและบริษัทร่วม</t>
  </si>
  <si>
    <t xml:space="preserve">    ที่ใช้วิธีส่วนได้เสีย</t>
  </si>
  <si>
    <t>ส่วนแบ่งกำไรของบริษัทร่วมที่ใช้วิธีส่วนได้เสีย (สุทธิจากภาษี)</t>
  </si>
  <si>
    <t>ส่วนแบ่งขาดทุนของการร่วมค้าที่ใช้วิธีส่วนได้เสีย (สุทธิจากภาษี)</t>
  </si>
  <si>
    <t>กระแสเงินสดสุทธิได้มาจากกิจกรรมลงทุน</t>
  </si>
  <si>
    <t>ในตราสารหนี้</t>
  </si>
  <si>
    <t>โอนไปสำรองตามกฎหมาย</t>
  </si>
  <si>
    <t>ส่วนแบ่งกำไรของการร่วมค้าและบริษัทร่วม</t>
  </si>
  <si>
    <t>(กลับรายการ) ผลขาดทุนจากการด้อยค่าที่รับรู้ในกำไรหรือขาดทุน</t>
  </si>
  <si>
    <t>กำไรจากการปรับมูลค่ายุติธรรม - เงินลงทุนในตราสารหนี้</t>
  </si>
  <si>
    <t>เงินสดรับจากการขายสินทรัพย์ทางการเงินหมุนเวียนอื่น - เงินลงทุนในตราสารหนี้</t>
  </si>
  <si>
    <t>เงินสดจ่ายเพื่อซื้อสินทรัพย์ทางการเงินหมุนเวียนอื่น - เงินลงทุนในตราสารหนี้</t>
  </si>
  <si>
    <t>ภาษีเงินได้รับคืน</t>
  </si>
  <si>
    <t>8, 9</t>
  </si>
  <si>
    <t>ภาษีเงินจ่ายออก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</si>
</sst>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\ ;\(#,##0\)"/>
    <numFmt numFmtId="166" formatCode="#,##0.00\ ;\(#,##0.00\)"/>
    <numFmt numFmtId="167" formatCode="_(* #,##0_);_(* \(#,##0\);_(* &quot;-&quot;??_);_(@_)"/>
    <numFmt numFmtId="168" formatCode="_(* #,##0.000000_);_(* \(#,##0.000000\);_(* &quot;-&quot;??_);_(@_)"/>
    <numFmt numFmtId="169" formatCode="_(* #,##0.0_);_(* \(#,##0.0\);_(* &quot;-&quot;??_);_(@_)"/>
    <numFmt numFmtId="170" formatCode="#,##0.000\ ;\(#,##0.000\)"/>
  </numFmts>
  <fonts count="22">
    <font>
      <sz val="16"/>
      <name val="Angsana New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6"/>
      <name val="Angsana New"/>
      <family val="1"/>
    </font>
    <font>
      <b/>
      <sz val="16"/>
      <name val="Angsana New"/>
      <family val="1"/>
    </font>
    <font>
      <sz val="8"/>
      <name val="Arial"/>
      <family val="2"/>
    </font>
    <font>
      <sz val="8"/>
      <name val="Angsana New"/>
      <family val="1"/>
    </font>
    <font>
      <i/>
      <sz val="16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sz val="15"/>
      <name val="Angsana New"/>
      <family val="1"/>
    </font>
    <font>
      <b/>
      <i/>
      <sz val="15"/>
      <name val="Angsana New"/>
      <family val="1"/>
    </font>
    <font>
      <sz val="15"/>
      <color indexed="8"/>
      <name val="Angsana New"/>
      <family val="1"/>
    </font>
    <font>
      <b/>
      <i/>
      <sz val="16"/>
      <name val="Angsana New"/>
      <family val="1"/>
    </font>
    <font>
      <i/>
      <sz val="15"/>
      <color indexed="8"/>
      <name val="Angsana New"/>
      <family val="1"/>
    </font>
    <font>
      <u/>
      <sz val="15"/>
      <name val="Angsana New"/>
      <family val="1"/>
    </font>
    <font>
      <sz val="11"/>
      <color theme="1"/>
      <name val="Calibri"/>
      <family val="2"/>
      <scheme val="minor"/>
    </font>
    <font>
      <sz val="15"/>
      <color theme="0"/>
      <name val="Angsana New"/>
      <family val="1"/>
    </font>
    <font>
      <b/>
      <sz val="15"/>
      <color theme="1"/>
      <name val="Angsana New"/>
      <family val="1"/>
    </font>
    <font>
      <sz val="15"/>
      <color rgb="FFFF0000"/>
      <name val="Angsana New"/>
      <family val="1"/>
    </font>
    <font>
      <sz val="14"/>
      <name val="AngsanaUPC"/>
      <family val="1"/>
      <charset val="222"/>
    </font>
    <font>
      <sz val="10"/>
      <name val="ApFont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13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6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" fillId="0" borderId="0"/>
    <xf numFmtId="0" fontId="21" fillId="0" borderId="0"/>
  </cellStyleXfs>
  <cellXfs count="223">
    <xf numFmtId="0" fontId="0" fillId="0" borderId="0" xfId="0"/>
    <xf numFmtId="0" fontId="10" fillId="0" borderId="0" xfId="0" applyFont="1" applyFill="1" applyAlignment="1">
      <alignment horizontal="left"/>
    </xf>
    <xf numFmtId="0" fontId="10" fillId="0" borderId="0" xfId="0" applyFont="1" applyFill="1" applyBorder="1" applyAlignment="1"/>
    <xf numFmtId="0" fontId="10" fillId="0" borderId="0" xfId="0" applyFont="1" applyFill="1" applyAlignment="1"/>
    <xf numFmtId="0" fontId="8" fillId="0" borderId="0" xfId="0" applyFont="1" applyFill="1" applyAlignment="1">
      <alignment horizontal="left"/>
    </xf>
    <xf numFmtId="0" fontId="10" fillId="0" borderId="0" xfId="0" applyFont="1" applyFill="1" applyAlignment="1">
      <alignment horizontal="right"/>
    </xf>
    <xf numFmtId="37" fontId="10" fillId="0" borderId="0" xfId="0" applyNumberFormat="1" applyFont="1" applyFill="1" applyAlignment="1">
      <alignment horizontal="right"/>
    </xf>
    <xf numFmtId="0" fontId="11" fillId="0" borderId="0" xfId="0" applyFont="1" applyFill="1" applyAlignment="1">
      <alignment horizontal="left"/>
    </xf>
    <xf numFmtId="165" fontId="10" fillId="0" borderId="0" xfId="0" applyNumberFormat="1" applyFont="1" applyFill="1" applyAlignment="1">
      <alignment horizontal="right"/>
    </xf>
    <xf numFmtId="43" fontId="10" fillId="0" borderId="0" xfId="1" applyFont="1" applyFill="1" applyAlignment="1"/>
    <xf numFmtId="165" fontId="10" fillId="0" borderId="0" xfId="0" applyNumberFormat="1" applyFont="1" applyFill="1" applyBorder="1" applyAlignment="1">
      <alignment horizontal="right"/>
    </xf>
    <xf numFmtId="165" fontId="8" fillId="0" borderId="0" xfId="0" applyNumberFormat="1" applyFont="1" applyFill="1" applyBorder="1" applyAlignment="1">
      <alignment horizontal="right"/>
    </xf>
    <xf numFmtId="165" fontId="8" fillId="0" borderId="2" xfId="0" applyNumberFormat="1" applyFont="1" applyFill="1" applyBorder="1" applyAlignment="1">
      <alignment horizontal="right"/>
    </xf>
    <xf numFmtId="165" fontId="8" fillId="0" borderId="3" xfId="0" applyNumberFormat="1" applyFont="1" applyFill="1" applyBorder="1" applyAlignment="1">
      <alignment horizontal="right"/>
    </xf>
    <xf numFmtId="165" fontId="8" fillId="0" borderId="0" xfId="0" applyNumberFormat="1" applyFont="1" applyFill="1" applyAlignment="1">
      <alignment horizontal="right"/>
    </xf>
    <xf numFmtId="0" fontId="8" fillId="0" borderId="0" xfId="0" applyFont="1" applyFill="1" applyAlignment="1"/>
    <xf numFmtId="0" fontId="4" fillId="0" borderId="0" xfId="0" applyFont="1" applyFill="1" applyAlignment="1"/>
    <xf numFmtId="167" fontId="8" fillId="0" borderId="0" xfId="0" applyNumberFormat="1" applyFont="1" applyFill="1" applyAlignment="1">
      <alignment horizontal="center"/>
    </xf>
    <xf numFmtId="0" fontId="9" fillId="0" borderId="0" xfId="0" applyFont="1" applyFill="1" applyAlignment="1"/>
    <xf numFmtId="0" fontId="10" fillId="0" borderId="0" xfId="0" applyFont="1" applyFill="1"/>
    <xf numFmtId="165" fontId="8" fillId="0" borderId="4" xfId="0" applyNumberFormat="1" applyFont="1" applyFill="1" applyBorder="1" applyAlignment="1">
      <alignment horizontal="right"/>
    </xf>
    <xf numFmtId="0" fontId="8" fillId="0" borderId="0" xfId="0" applyFont="1" applyFill="1" applyAlignment="1">
      <alignment wrapText="1"/>
    </xf>
    <xf numFmtId="0" fontId="8" fillId="0" borderId="0" xfId="0" applyFont="1" applyFill="1" applyBorder="1" applyAlignment="1">
      <alignment wrapText="1"/>
    </xf>
    <xf numFmtId="37" fontId="10" fillId="0" borderId="0" xfId="0" applyNumberFormat="1" applyFont="1" applyFill="1" applyBorder="1" applyAlignment="1"/>
    <xf numFmtId="165" fontId="10" fillId="0" borderId="0" xfId="0" applyNumberFormat="1" applyFont="1" applyFill="1" applyAlignment="1"/>
    <xf numFmtId="165" fontId="8" fillId="0" borderId="4" xfId="0" applyNumberFormat="1" applyFont="1" applyFill="1" applyBorder="1" applyAlignment="1"/>
    <xf numFmtId="167" fontId="10" fillId="0" borderId="0" xfId="1" applyNumberFormat="1" applyFont="1" applyFill="1" applyAlignment="1">
      <alignment horizontal="right"/>
    </xf>
    <xf numFmtId="165" fontId="8" fillId="0" borderId="1" xfId="0" applyNumberFormat="1" applyFont="1" applyFill="1" applyBorder="1" applyAlignment="1">
      <alignment horizontal="right"/>
    </xf>
    <xf numFmtId="43" fontId="10" fillId="0" borderId="0" xfId="1" applyFont="1" applyFill="1" applyAlignment="1">
      <alignment horizontal="right"/>
    </xf>
    <xf numFmtId="167" fontId="10" fillId="0" borderId="0" xfId="1" applyNumberFormat="1" applyFont="1" applyFill="1" applyAlignment="1"/>
    <xf numFmtId="0" fontId="4" fillId="0" borderId="0" xfId="0" applyFont="1" applyFill="1" applyAlignment="1">
      <alignment horizontal="left"/>
    </xf>
    <xf numFmtId="167" fontId="10" fillId="0" borderId="0" xfId="1" applyNumberFormat="1" applyFont="1" applyFill="1" applyBorder="1" applyAlignment="1"/>
    <xf numFmtId="167" fontId="8" fillId="0" borderId="0" xfId="1" applyNumberFormat="1" applyFont="1" applyFill="1" applyAlignment="1"/>
    <xf numFmtId="49" fontId="11" fillId="0" borderId="0" xfId="0" applyNumberFormat="1" applyFont="1" applyFill="1" applyAlignment="1"/>
    <xf numFmtId="49" fontId="9" fillId="0" borderId="0" xfId="0" applyNumberFormat="1" applyFont="1" applyFill="1" applyAlignment="1"/>
    <xf numFmtId="49" fontId="10" fillId="0" borderId="0" xfId="0" applyNumberFormat="1" applyFont="1" applyFill="1" applyAlignment="1"/>
    <xf numFmtId="167" fontId="10" fillId="0" borderId="0" xfId="1" applyNumberFormat="1" applyFont="1" applyFill="1" applyAlignment="1">
      <alignment horizontal="center"/>
    </xf>
    <xf numFmtId="37" fontId="10" fillId="0" borderId="0" xfId="0" applyNumberFormat="1" applyFont="1" applyFill="1" applyBorder="1" applyAlignment="1">
      <alignment horizontal="right"/>
    </xf>
    <xf numFmtId="49" fontId="8" fillId="0" borderId="0" xfId="0" applyNumberFormat="1" applyFont="1" applyFill="1" applyAlignment="1"/>
    <xf numFmtId="167" fontId="10" fillId="0" borderId="0" xfId="0" applyNumberFormat="1" applyFont="1" applyFill="1" applyAlignment="1"/>
    <xf numFmtId="49" fontId="10" fillId="0" borderId="0" xfId="0" applyNumberFormat="1" applyFont="1" applyFill="1" applyBorder="1" applyAlignment="1"/>
    <xf numFmtId="167" fontId="10" fillId="0" borderId="5" xfId="1" applyNumberFormat="1" applyFont="1" applyFill="1" applyBorder="1" applyAlignment="1"/>
    <xf numFmtId="167" fontId="10" fillId="0" borderId="1" xfId="1" applyNumberFormat="1" applyFont="1" applyFill="1" applyBorder="1" applyAlignment="1"/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9" fontId="10" fillId="0" borderId="0" xfId="7" applyFont="1" applyFill="1" applyAlignment="1">
      <alignment horizontal="right"/>
    </xf>
    <xf numFmtId="0" fontId="11" fillId="0" borderId="0" xfId="0" applyFont="1" applyFill="1" applyAlignment="1">
      <alignment horizontal="center" vertical="center"/>
    </xf>
    <xf numFmtId="10" fontId="10" fillId="0" borderId="0" xfId="7" applyNumberFormat="1" applyFont="1" applyFill="1" applyAlignment="1"/>
    <xf numFmtId="0" fontId="10" fillId="0" borderId="0" xfId="0" applyFont="1" applyFill="1" applyAlignment="1">
      <alignment wrapText="1"/>
    </xf>
    <xf numFmtId="0" fontId="10" fillId="0" borderId="0" xfId="0" applyFont="1" applyFill="1" applyAlignment="1">
      <alignment vertical="top" wrapText="1"/>
    </xf>
    <xf numFmtId="166" fontId="10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167" fontId="10" fillId="0" borderId="0" xfId="1" quotePrefix="1" applyNumberFormat="1" applyFont="1" applyFill="1" applyAlignment="1">
      <alignment horizontal="center"/>
    </xf>
    <xf numFmtId="43" fontId="10" fillId="0" borderId="0" xfId="1" quotePrefix="1" applyFont="1" applyFill="1" applyBorder="1" applyAlignment="1">
      <alignment horizontal="center"/>
    </xf>
    <xf numFmtId="0" fontId="8" fillId="0" borderId="0" xfId="0" applyFont="1" applyFill="1" applyAlignment="1">
      <alignment vertical="top" wrapText="1"/>
    </xf>
    <xf numFmtId="167" fontId="10" fillId="0" borderId="0" xfId="0" applyNumberFormat="1" applyFont="1" applyFill="1" applyBorder="1" applyAlignment="1">
      <alignment horizontal="right"/>
    </xf>
    <xf numFmtId="167" fontId="8" fillId="0" borderId="0" xfId="0" applyNumberFormat="1" applyFont="1" applyFill="1" applyBorder="1" applyAlignment="1">
      <alignment horizontal="right"/>
    </xf>
    <xf numFmtId="167" fontId="10" fillId="0" borderId="0" xfId="1" quotePrefix="1" applyNumberFormat="1" applyFont="1" applyFill="1" applyBorder="1" applyAlignment="1">
      <alignment horizontal="center"/>
    </xf>
    <xf numFmtId="167" fontId="8" fillId="0" borderId="2" xfId="1" quotePrefix="1" applyNumberFormat="1" applyFont="1" applyFill="1" applyBorder="1" applyAlignment="1">
      <alignment horizontal="center"/>
    </xf>
    <xf numFmtId="167" fontId="8" fillId="0" borderId="0" xfId="1" quotePrefix="1" applyNumberFormat="1" applyFont="1" applyFill="1" applyBorder="1" applyAlignment="1">
      <alignment horizontal="center"/>
    </xf>
    <xf numFmtId="0" fontId="9" fillId="0" borderId="0" xfId="0" applyFont="1" applyFill="1"/>
    <xf numFmtId="43" fontId="15" fillId="0" borderId="0" xfId="1" applyFont="1" applyFill="1" applyBorder="1" applyAlignment="1">
      <alignment horizontal="right"/>
    </xf>
    <xf numFmtId="43" fontId="8" fillId="0" borderId="0" xfId="1" applyFont="1" applyFill="1" applyBorder="1" applyAlignment="1">
      <alignment horizontal="right"/>
    </xf>
    <xf numFmtId="165" fontId="15" fillId="0" borderId="0" xfId="0" applyNumberFormat="1" applyFont="1" applyFill="1" applyBorder="1" applyAlignment="1">
      <alignment horizontal="right"/>
    </xf>
    <xf numFmtId="43" fontId="10" fillId="0" borderId="0" xfId="1" applyNumberFormat="1" applyFont="1" applyFill="1" applyAlignment="1"/>
    <xf numFmtId="43" fontId="10" fillId="0" borderId="0" xfId="1" applyNumberFormat="1" applyFont="1" applyFill="1" applyAlignment="1">
      <alignment horizontal="right"/>
    </xf>
    <xf numFmtId="167" fontId="10" fillId="0" borderId="0" xfId="0" applyNumberFormat="1" applyFont="1" applyFill="1" applyAlignment="1">
      <alignment horizontal="right"/>
    </xf>
    <xf numFmtId="169" fontId="10" fillId="0" borderId="0" xfId="1" applyNumberFormat="1" applyFont="1" applyFill="1" applyAlignment="1"/>
    <xf numFmtId="43" fontId="19" fillId="0" borderId="0" xfId="1" applyFont="1" applyFill="1" applyBorder="1" applyAlignment="1">
      <alignment horizontal="right"/>
    </xf>
    <xf numFmtId="10" fontId="10" fillId="0" borderId="0" xfId="7" applyNumberFormat="1" applyFont="1" applyFill="1" applyBorder="1" applyAlignment="1"/>
    <xf numFmtId="49" fontId="9" fillId="0" borderId="0" xfId="0" applyNumberFormat="1" applyFont="1" applyFill="1" applyAlignment="1">
      <alignment horizontal="center"/>
    </xf>
    <xf numFmtId="49" fontId="10" fillId="0" borderId="0" xfId="0" applyNumberFormat="1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4" fillId="0" borderId="0" xfId="0" applyFont="1" applyFill="1" applyBorder="1" applyAlignment="1">
      <alignment horizontal="center" vertical="top" wrapText="1"/>
    </xf>
    <xf numFmtId="43" fontId="10" fillId="0" borderId="1" xfId="1" applyFont="1" applyFill="1" applyBorder="1" applyAlignment="1">
      <alignment horizontal="right"/>
    </xf>
    <xf numFmtId="167" fontId="10" fillId="0" borderId="1" xfId="1" applyNumberFormat="1" applyFont="1" applyFill="1" applyBorder="1" applyAlignment="1">
      <alignment horizontal="right"/>
    </xf>
    <xf numFmtId="170" fontId="10" fillId="0" borderId="3" xfId="0" applyNumberFormat="1" applyFont="1" applyFill="1" applyBorder="1" applyAlignment="1">
      <alignment horizontal="right"/>
    </xf>
    <xf numFmtId="167" fontId="10" fillId="0" borderId="1" xfId="0" applyNumberFormat="1" applyFont="1" applyFill="1" applyBorder="1" applyAlignment="1">
      <alignment horizontal="right"/>
    </xf>
    <xf numFmtId="43" fontId="10" fillId="0" borderId="0" xfId="0" applyNumberFormat="1" applyFont="1" applyFill="1" applyAlignment="1"/>
    <xf numFmtId="2" fontId="10" fillId="0" borderId="0" xfId="0" applyNumberFormat="1" applyFont="1" applyFill="1" applyAlignment="1"/>
    <xf numFmtId="167" fontId="10" fillId="0" borderId="0" xfId="1" applyNumberFormat="1" applyFont="1" applyFill="1" applyBorder="1" applyAlignment="1">
      <alignment horizontal="right"/>
    </xf>
    <xf numFmtId="165" fontId="8" fillId="0" borderId="1" xfId="8" applyNumberFormat="1" applyFont="1" applyFill="1" applyBorder="1" applyAlignment="1">
      <alignment horizontal="right"/>
    </xf>
    <xf numFmtId="165" fontId="10" fillId="0" borderId="0" xfId="8" applyNumberFormat="1" applyFont="1" applyFill="1" applyBorder="1" applyAlignment="1">
      <alignment horizontal="right"/>
    </xf>
    <xf numFmtId="165" fontId="8" fillId="0" borderId="2" xfId="8" applyNumberFormat="1" applyFont="1" applyFill="1" applyBorder="1" applyAlignment="1">
      <alignment horizontal="right"/>
    </xf>
    <xf numFmtId="165" fontId="8" fillId="0" borderId="4" xfId="8" applyNumberFormat="1" applyFont="1" applyFill="1" applyBorder="1" applyAlignment="1">
      <alignment horizontal="right"/>
    </xf>
    <xf numFmtId="0" fontId="10" fillId="0" borderId="0" xfId="8" applyFont="1" applyFill="1" applyAlignment="1"/>
    <xf numFmtId="0" fontId="10" fillId="0" borderId="0" xfId="8" applyFont="1" applyFill="1" applyBorder="1" applyAlignment="1"/>
    <xf numFmtId="3" fontId="8" fillId="0" borderId="0" xfId="8" applyNumberFormat="1" applyFont="1" applyFill="1" applyBorder="1" applyAlignment="1">
      <alignment wrapText="1"/>
    </xf>
    <xf numFmtId="170" fontId="10" fillId="0" borderId="3" xfId="8" applyNumberFormat="1" applyFont="1" applyFill="1" applyBorder="1" applyAlignment="1">
      <alignment horizontal="right"/>
    </xf>
    <xf numFmtId="9" fontId="10" fillId="0" borderId="0" xfId="0" applyNumberFormat="1" applyFont="1" applyFill="1" applyAlignment="1"/>
    <xf numFmtId="167" fontId="10" fillId="0" borderId="0" xfId="8" applyNumberFormat="1" applyFont="1" applyFill="1" applyAlignment="1"/>
    <xf numFmtId="165" fontId="10" fillId="0" borderId="1" xfId="8" applyNumberFormat="1" applyFont="1" applyFill="1" applyBorder="1" applyAlignment="1">
      <alignment horizontal="right"/>
    </xf>
    <xf numFmtId="167" fontId="10" fillId="0" borderId="0" xfId="9" applyNumberFormat="1" applyFont="1" applyFill="1" applyAlignment="1"/>
    <xf numFmtId="37" fontId="10" fillId="0" borderId="0" xfId="0" applyNumberFormat="1" applyFont="1" applyFill="1" applyAlignment="1">
      <alignment horizontal="center"/>
    </xf>
    <xf numFmtId="0" fontId="10" fillId="0" borderId="0" xfId="6" applyFont="1" applyFill="1" applyAlignment="1"/>
    <xf numFmtId="0" fontId="8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167" fontId="8" fillId="0" borderId="0" xfId="1" applyNumberFormat="1" applyFont="1" applyFill="1" applyBorder="1" applyAlignment="1">
      <alignment horizontal="right"/>
    </xf>
    <xf numFmtId="167" fontId="8" fillId="0" borderId="2" xfId="1" applyNumberFormat="1" applyFont="1" applyFill="1" applyBorder="1" applyAlignment="1">
      <alignment horizontal="right"/>
    </xf>
    <xf numFmtId="167" fontId="10" fillId="0" borderId="0" xfId="1" quotePrefix="1" applyNumberFormat="1" applyFont="1" applyFill="1" applyBorder="1" applyAlignment="1">
      <alignment horizontal="right"/>
    </xf>
    <xf numFmtId="167" fontId="8" fillId="0" borderId="3" xfId="1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horizontal="center" vertical="top" wrapText="1"/>
    </xf>
    <xf numFmtId="43" fontId="10" fillId="0" borderId="1" xfId="9" applyFont="1" applyFill="1" applyBorder="1" applyAlignment="1">
      <alignment horizontal="center"/>
    </xf>
    <xf numFmtId="167" fontId="8" fillId="0" borderId="2" xfId="0" applyNumberFormat="1" applyFont="1" applyFill="1" applyBorder="1" applyAlignment="1">
      <alignment horizontal="right"/>
    </xf>
    <xf numFmtId="167" fontId="8" fillId="0" borderId="3" xfId="0" applyNumberFormat="1" applyFont="1" applyFill="1" applyBorder="1" applyAlignment="1">
      <alignment horizontal="right"/>
    </xf>
    <xf numFmtId="0" fontId="4" fillId="0" borderId="0" xfId="0" applyFont="1" applyAlignment="1">
      <alignment horizontal="left"/>
    </xf>
    <xf numFmtId="0" fontId="7" fillId="0" borderId="0" xfId="0" applyFont="1"/>
    <xf numFmtId="0" fontId="10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167" fontId="10" fillId="0" borderId="0" xfId="1" applyNumberFormat="1" applyFont="1" applyAlignment="1">
      <alignment horizontal="right"/>
    </xf>
    <xf numFmtId="167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indent="1"/>
    </xf>
    <xf numFmtId="37" fontId="10" fillId="0" borderId="0" xfId="0" applyNumberFormat="1" applyFont="1"/>
    <xf numFmtId="165" fontId="18" fillId="0" borderId="2" xfId="0" applyNumberFormat="1" applyFont="1" applyBorder="1" applyAlignment="1">
      <alignment horizontal="right"/>
    </xf>
    <xf numFmtId="165" fontId="8" fillId="0" borderId="0" xfId="0" applyNumberFormat="1" applyFont="1" applyAlignment="1">
      <alignment horizontal="right"/>
    </xf>
    <xf numFmtId="165" fontId="8" fillId="0" borderId="2" xfId="0" applyNumberFormat="1" applyFont="1" applyBorder="1" applyAlignment="1">
      <alignment horizontal="right"/>
    </xf>
    <xf numFmtId="165" fontId="10" fillId="0" borderId="0" xfId="0" applyNumberFormat="1" applyFont="1" applyAlignment="1">
      <alignment horizontal="right"/>
    </xf>
    <xf numFmtId="43" fontId="10" fillId="0" borderId="0" xfId="1" applyFont="1"/>
    <xf numFmtId="43" fontId="10" fillId="0" borderId="0" xfId="0" applyNumberFormat="1" applyFont="1"/>
    <xf numFmtId="165" fontId="8" fillId="0" borderId="3" xfId="0" applyNumberFormat="1" applyFont="1" applyBorder="1" applyAlignment="1">
      <alignment horizontal="right"/>
    </xf>
    <xf numFmtId="0" fontId="9" fillId="0" borderId="0" xfId="0" applyFont="1"/>
    <xf numFmtId="37" fontId="10" fillId="0" borderId="0" xfId="0" applyNumberFormat="1" applyFont="1" applyAlignment="1">
      <alignment vertical="top"/>
    </xf>
    <xf numFmtId="167" fontId="10" fillId="0" borderId="0" xfId="0" applyNumberFormat="1" applyFont="1"/>
    <xf numFmtId="165" fontId="10" fillId="0" borderId="0" xfId="0" applyNumberFormat="1" applyFont="1"/>
    <xf numFmtId="37" fontId="10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center"/>
    </xf>
    <xf numFmtId="165" fontId="8" fillId="0" borderId="1" xfId="0" applyNumberFormat="1" applyFont="1" applyBorder="1" applyAlignment="1">
      <alignment horizontal="right"/>
    </xf>
    <xf numFmtId="0" fontId="8" fillId="0" borderId="0" xfId="0" applyFont="1"/>
    <xf numFmtId="0" fontId="9" fillId="0" borderId="0" xfId="0" applyFont="1" applyAlignment="1">
      <alignment horizontal="left" vertical="center"/>
    </xf>
    <xf numFmtId="167" fontId="10" fillId="0" borderId="3" xfId="1" applyNumberFormat="1" applyFont="1" applyBorder="1" applyAlignment="1">
      <alignment horizontal="right"/>
    </xf>
    <xf numFmtId="41" fontId="10" fillId="0" borderId="6" xfId="0" applyNumberFormat="1" applyFont="1" applyBorder="1" applyAlignment="1">
      <alignment horizontal="center" vertical="top"/>
    </xf>
    <xf numFmtId="41" fontId="10" fillId="0" borderId="0" xfId="0" applyNumberFormat="1" applyFont="1" applyAlignment="1">
      <alignment horizontal="center" vertical="top"/>
    </xf>
    <xf numFmtId="41" fontId="10" fillId="0" borderId="0" xfId="1" applyNumberFormat="1" applyFont="1" applyAlignment="1">
      <alignment horizontal="center" vertical="top"/>
    </xf>
    <xf numFmtId="49" fontId="10" fillId="0" borderId="0" xfId="0" applyNumberFormat="1" applyFont="1" applyAlignment="1">
      <alignment horizontal="left"/>
    </xf>
    <xf numFmtId="167" fontId="10" fillId="0" borderId="1" xfId="1" applyNumberFormat="1" applyFont="1" applyBorder="1" applyAlignment="1">
      <alignment horizontal="right"/>
    </xf>
    <xf numFmtId="41" fontId="10" fillId="0" borderId="0" xfId="0" applyNumberFormat="1" applyFont="1"/>
    <xf numFmtId="41" fontId="8" fillId="0" borderId="0" xfId="0" applyNumberFormat="1" applyFont="1" applyAlignment="1">
      <alignment horizontal="center" vertical="top"/>
    </xf>
    <xf numFmtId="41" fontId="8" fillId="0" borderId="2" xfId="0" applyNumberFormat="1" applyFont="1" applyBorder="1" applyAlignment="1">
      <alignment horizontal="center" vertical="top"/>
    </xf>
    <xf numFmtId="41" fontId="8" fillId="0" borderId="2" xfId="1" applyNumberFormat="1" applyFont="1" applyBorder="1" applyAlignment="1">
      <alignment horizontal="center" vertical="top"/>
    </xf>
    <xf numFmtId="41" fontId="8" fillId="0" borderId="0" xfId="1" applyNumberFormat="1" applyFont="1" applyAlignment="1">
      <alignment horizontal="center" vertical="top"/>
    </xf>
    <xf numFmtId="41" fontId="8" fillId="0" borderId="3" xfId="0" applyNumberFormat="1" applyFont="1" applyBorder="1" applyAlignment="1">
      <alignment horizontal="center" vertical="top"/>
    </xf>
    <xf numFmtId="41" fontId="8" fillId="0" borderId="3" xfId="1" applyNumberFormat="1" applyFont="1" applyBorder="1" applyAlignment="1">
      <alignment horizontal="center" vertical="top"/>
    </xf>
    <xf numFmtId="168" fontId="10" fillId="0" borderId="0" xfId="1" applyNumberFormat="1" applyFont="1" applyAlignment="1">
      <alignment horizontal="right"/>
    </xf>
    <xf numFmtId="43" fontId="17" fillId="0" borderId="0" xfId="1" applyFont="1" applyAlignment="1">
      <alignment horizontal="right"/>
    </xf>
    <xf numFmtId="43" fontId="10" fillId="0" borderId="0" xfId="1" applyFont="1" applyAlignment="1">
      <alignment horizontal="right"/>
    </xf>
    <xf numFmtId="0" fontId="4" fillId="0" borderId="0" xfId="0" applyFont="1"/>
    <xf numFmtId="0" fontId="13" fillId="0" borderId="0" xfId="0" applyFont="1" applyAlignment="1">
      <alignment horizontal="center"/>
    </xf>
    <xf numFmtId="0" fontId="10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2" fillId="0" borderId="0" xfId="0" applyFont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vertical="top"/>
    </xf>
    <xf numFmtId="167" fontId="8" fillId="0" borderId="0" xfId="1" quotePrefix="1" applyNumberFormat="1" applyFont="1" applyAlignment="1">
      <alignment horizontal="center"/>
    </xf>
    <xf numFmtId="0" fontId="8" fillId="0" borderId="0" xfId="0" applyFont="1" applyAlignment="1">
      <alignment vertical="top" wrapText="1"/>
    </xf>
    <xf numFmtId="43" fontId="10" fillId="0" borderId="0" xfId="1" applyFont="1" applyAlignment="1">
      <alignment horizontal="center"/>
    </xf>
    <xf numFmtId="43" fontId="10" fillId="0" borderId="0" xfId="1" quotePrefix="1" applyFont="1" applyAlignment="1">
      <alignment horizontal="center"/>
    </xf>
    <xf numFmtId="167" fontId="10" fillId="0" borderId="1" xfId="0" applyNumberFormat="1" applyFont="1" applyBorder="1" applyAlignment="1">
      <alignment horizontal="right"/>
    </xf>
    <xf numFmtId="167" fontId="10" fillId="0" borderId="0" xfId="1" quotePrefix="1" applyNumberFormat="1" applyFont="1" applyAlignment="1">
      <alignment horizontal="center"/>
    </xf>
    <xf numFmtId="43" fontId="8" fillId="0" borderId="2" xfId="1" quotePrefix="1" applyFont="1" applyBorder="1" applyAlignment="1">
      <alignment horizontal="center"/>
    </xf>
    <xf numFmtId="43" fontId="8" fillId="0" borderId="0" xfId="1" quotePrefix="1" applyFont="1" applyAlignment="1">
      <alignment horizontal="center"/>
    </xf>
    <xf numFmtId="43" fontId="8" fillId="0" borderId="2" xfId="1" applyFont="1" applyBorder="1" applyAlignment="1">
      <alignment horizontal="right"/>
    </xf>
    <xf numFmtId="167" fontId="8" fillId="0" borderId="2" xfId="1" quotePrefix="1" applyNumberFormat="1" applyFont="1" applyBorder="1" applyAlignment="1">
      <alignment horizontal="center"/>
    </xf>
    <xf numFmtId="167" fontId="8" fillId="0" borderId="0" xfId="0" applyNumberFormat="1" applyFont="1" applyAlignment="1">
      <alignment horizontal="right"/>
    </xf>
    <xf numFmtId="43" fontId="15" fillId="0" borderId="0" xfId="1" applyFont="1" applyAlignment="1">
      <alignment horizontal="right"/>
    </xf>
    <xf numFmtId="43" fontId="8" fillId="0" borderId="0" xfId="1" applyFont="1" applyAlignment="1">
      <alignment horizontal="right"/>
    </xf>
    <xf numFmtId="167" fontId="10" fillId="0" borderId="0" xfId="1" quotePrefix="1" applyNumberFormat="1" applyFont="1" applyAlignment="1">
      <alignment horizontal="right"/>
    </xf>
    <xf numFmtId="165" fontId="15" fillId="0" borderId="0" xfId="0" applyNumberFormat="1" applyFont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167" fontId="8" fillId="0" borderId="0" xfId="1" applyNumberFormat="1" applyFont="1" applyAlignment="1">
      <alignment horizontal="right"/>
    </xf>
    <xf numFmtId="0" fontId="9" fillId="0" borderId="0" xfId="0" applyFont="1" applyAlignment="1">
      <alignment horizontal="center" vertical="center"/>
    </xf>
    <xf numFmtId="165" fontId="8" fillId="0" borderId="4" xfId="8" applyNumberFormat="1" applyFont="1" applyBorder="1"/>
    <xf numFmtId="167" fontId="10" fillId="0" borderId="1" xfId="8" applyNumberFormat="1" applyFont="1" applyFill="1" applyBorder="1" applyAlignment="1"/>
    <xf numFmtId="43" fontId="10" fillId="0" borderId="0" xfId="1" applyFont="1" applyFill="1" applyBorder="1" applyAlignment="1">
      <alignment horizontal="right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0" fillId="0" borderId="0" xfId="0" applyFont="1" applyFill="1" applyAlignment="1"/>
    <xf numFmtId="167" fontId="8" fillId="0" borderId="0" xfId="1" quotePrefix="1" applyNumberFormat="1" applyFont="1" applyFill="1" applyBorder="1" applyAlignment="1">
      <alignment horizontal="center"/>
    </xf>
    <xf numFmtId="43" fontId="8" fillId="0" borderId="0" xfId="1" quotePrefix="1" applyFont="1" applyBorder="1" applyAlignment="1">
      <alignment horizontal="center"/>
    </xf>
    <xf numFmtId="43" fontId="8" fillId="0" borderId="0" xfId="1" applyFont="1" applyBorder="1" applyAlignment="1">
      <alignment horizontal="right"/>
    </xf>
    <xf numFmtId="167" fontId="8" fillId="0" borderId="0" xfId="1" quotePrefix="1" applyNumberFormat="1" applyFont="1" applyBorder="1" applyAlignment="1">
      <alignment horizontal="center"/>
    </xf>
    <xf numFmtId="0" fontId="10" fillId="0" borderId="0" xfId="0" applyFont="1" applyAlignment="1">
      <alignment vertical="top" wrapText="1"/>
    </xf>
    <xf numFmtId="167" fontId="8" fillId="0" borderId="1" xfId="1" quotePrefix="1" applyNumberFormat="1" applyFont="1" applyBorder="1" applyAlignment="1">
      <alignment horizontal="center"/>
    </xf>
    <xf numFmtId="167" fontId="10" fillId="0" borderId="1" xfId="1" quotePrefix="1" applyNumberFormat="1" applyFont="1" applyBorder="1" applyAlignment="1">
      <alignment horizontal="center"/>
    </xf>
    <xf numFmtId="43" fontId="8" fillId="0" borderId="1" xfId="1" applyFont="1" applyBorder="1" applyAlignment="1">
      <alignment horizontal="right"/>
    </xf>
    <xf numFmtId="43" fontId="8" fillId="0" borderId="1" xfId="1" quotePrefix="1" applyFont="1" applyBorder="1" applyAlignment="1">
      <alignment horizontal="center"/>
    </xf>
    <xf numFmtId="167" fontId="10" fillId="0" borderId="1" xfId="1" quotePrefix="1" applyNumberFormat="1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/>
    </xf>
    <xf numFmtId="0" fontId="14" fillId="0" borderId="0" xfId="0" applyFont="1" applyAlignment="1">
      <alignment horizontal="center" vertical="top" wrapText="1"/>
    </xf>
    <xf numFmtId="0" fontId="10" fillId="0" borderId="1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 vertical="top" wrapText="1"/>
    </xf>
  </cellXfs>
  <cellStyles count="13">
    <cellStyle name="Comma" xfId="1" builtinId="3"/>
    <cellStyle name="Comma 10" xfId="2" xr:uid="{00000000-0005-0000-0000-000001000000}"/>
    <cellStyle name="Comma 17" xfId="3" xr:uid="{00000000-0005-0000-0000-000002000000}"/>
    <cellStyle name="Comma 2" xfId="9" xr:uid="{00000000-0005-0000-0000-000003000000}"/>
    <cellStyle name="Normal" xfId="0" builtinId="0"/>
    <cellStyle name="Normal 2" xfId="12" xr:uid="{71DBE0CC-498A-4960-8CF0-4BA9B1BCF81B}"/>
    <cellStyle name="Normal 3" xfId="4" xr:uid="{00000000-0005-0000-0000-000005000000}"/>
    <cellStyle name="Normal 3 2" xfId="11" xr:uid="{8AA25B99-1B97-4DD9-977D-741151F4F4DD}"/>
    <cellStyle name="Normal 4" xfId="8" xr:uid="{00000000-0005-0000-0000-000006000000}"/>
    <cellStyle name="Normal 69" xfId="5" xr:uid="{00000000-0005-0000-0000-000007000000}"/>
    <cellStyle name="Normal_pre356a081b-09t-1 Rev 2" xfId="6" xr:uid="{00000000-0005-0000-0000-000008000000}"/>
    <cellStyle name="Percent" xfId="7" builtinId="5"/>
    <cellStyle name="เครื่องหมายจุลภาค 14" xfId="10" xr:uid="{32287850-DFA6-474B-A275-96C5C116D885}"/>
  </cellStyles>
  <dxfs count="0"/>
  <tableStyles count="0" defaultTableStyle="TableStyleMedium9" defaultPivotStyle="PivotStyleLight16"/>
  <colors>
    <mruColors>
      <color rgb="FF00FF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July%2020\Grand%20Canal%20Land%20a191b-06t-1%20Rev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General-Admin\Typist\In%20Process%202016-2017\p\PRE356\2017\M-03\Rev%201\pre356a171b-03t-1%20Rev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3"/>
      <sheetName val="PL6"/>
      <sheetName val="SH-10"/>
      <sheetName val="SH-11"/>
      <sheetName val="SH-12"/>
      <sheetName val="SH-13"/>
      <sheetName val="CF14"/>
    </sheetNames>
    <sheetDataSet>
      <sheetData sheetId="0" refreshError="1"/>
      <sheetData sheetId="1">
        <row r="87">
          <cell r="G87">
            <v>47600</v>
          </cell>
        </row>
        <row r="99">
          <cell r="C99">
            <v>36569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"/>
      <sheetName val="PL6-7"/>
      <sheetName val="ส่วนของผู้ถือหุ้นรวม8"/>
      <sheetName val="ส่วนของผู้ถือหุ้นรวม9"/>
      <sheetName val="ส่วนของผู้ถือหุ้นเฉพาะ10"/>
      <sheetName val="ส่วนของผู้ถือหุ้นเฉพาะ11"/>
      <sheetName val="งบกระแสเงินสด"/>
      <sheetName val="Sheet1"/>
    </sheetNames>
    <sheetDataSet>
      <sheetData sheetId="0">
        <row r="11">
          <cell r="C11" t="str">
            <v>-</v>
          </cell>
        </row>
        <row r="77">
          <cell r="G77">
            <v>2232682</v>
          </cell>
        </row>
        <row r="78">
          <cell r="G78">
            <v>1828229</v>
          </cell>
        </row>
        <row r="82">
          <cell r="G82">
            <v>228530</v>
          </cell>
        </row>
        <row r="83">
          <cell r="G83">
            <v>26538983</v>
          </cell>
        </row>
        <row r="87">
          <cell r="G87">
            <v>30828424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</sheetPr>
  <dimension ref="A1:R103"/>
  <sheetViews>
    <sheetView tabSelected="1" view="pageBreakPreview" zoomScale="90" zoomScaleNormal="85" zoomScaleSheetLayoutView="90" workbookViewId="0">
      <selection activeCell="M98" sqref="M98"/>
    </sheetView>
  </sheetViews>
  <sheetFormatPr defaultColWidth="9.26953125" defaultRowHeight="23.25" customHeight="1"/>
  <cols>
    <col min="1" max="1" width="45" style="114" customWidth="1"/>
    <col min="2" max="2" width="9.36328125" style="133" customWidth="1"/>
    <col min="3" max="3" width="13.7265625" style="117" customWidth="1"/>
    <col min="4" max="4" width="1" style="117" customWidth="1"/>
    <col min="5" max="5" width="12.6328125" style="117" customWidth="1"/>
    <col min="6" max="6" width="1" style="117" customWidth="1"/>
    <col min="7" max="7" width="13.6328125" style="117" customWidth="1"/>
    <col min="8" max="8" width="1" style="117" customWidth="1"/>
    <col min="9" max="9" width="12.54296875" style="117" customWidth="1"/>
    <col min="10" max="10" width="2.26953125" style="117" customWidth="1"/>
    <col min="11" max="11" width="14.7265625" style="117" customWidth="1"/>
    <col min="12" max="15" width="9.26953125" style="117" customWidth="1"/>
    <col min="16" max="16384" width="9.26953125" style="117"/>
  </cols>
  <sheetData>
    <row r="1" spans="1:18" customFormat="1" ht="23.25" customHeight="1">
      <c r="A1" s="112" t="s">
        <v>94</v>
      </c>
      <c r="B1" s="113"/>
    </row>
    <row r="2" spans="1:18" customFormat="1" ht="23.25" customHeight="1">
      <c r="A2" s="112" t="s">
        <v>54</v>
      </c>
      <c r="B2" s="113"/>
    </row>
    <row r="3" spans="1:18" ht="23.25" customHeight="1">
      <c r="B3" s="115"/>
      <c r="C3" s="116"/>
      <c r="D3" s="116"/>
      <c r="E3" s="116"/>
      <c r="F3" s="116"/>
      <c r="G3" s="116"/>
      <c r="H3" s="116"/>
      <c r="I3" s="116"/>
    </row>
    <row r="4" spans="1:18" ht="23.25" customHeight="1">
      <c r="B4" s="115"/>
      <c r="C4" s="214" t="s">
        <v>32</v>
      </c>
      <c r="D4" s="214"/>
      <c r="E4" s="214"/>
      <c r="F4" s="118"/>
      <c r="G4" s="214" t="s">
        <v>46</v>
      </c>
      <c r="H4" s="214"/>
      <c r="I4" s="214"/>
    </row>
    <row r="5" spans="1:18" ht="23.25" customHeight="1">
      <c r="B5" s="115"/>
      <c r="C5" s="116" t="s">
        <v>151</v>
      </c>
      <c r="D5" s="116"/>
      <c r="E5" s="116" t="s">
        <v>69</v>
      </c>
      <c r="F5" s="118"/>
      <c r="G5" s="116" t="s">
        <v>151</v>
      </c>
      <c r="H5" s="116"/>
      <c r="I5" s="116" t="s">
        <v>69</v>
      </c>
    </row>
    <row r="6" spans="1:18" ht="23.25" customHeight="1">
      <c r="A6" s="119" t="s">
        <v>2</v>
      </c>
      <c r="B6" s="115" t="s">
        <v>1</v>
      </c>
      <c r="C6" s="116">
        <v>2563</v>
      </c>
      <c r="D6" s="116"/>
      <c r="E6" s="116">
        <v>2562</v>
      </c>
      <c r="F6" s="116"/>
      <c r="G6" s="116">
        <v>2563</v>
      </c>
      <c r="H6" s="116"/>
      <c r="I6" s="116">
        <v>2562</v>
      </c>
    </row>
    <row r="7" spans="1:18" ht="23.25" customHeight="1">
      <c r="A7" s="119"/>
      <c r="B7" s="115"/>
      <c r="C7" s="116" t="s">
        <v>92</v>
      </c>
      <c r="D7" s="116"/>
      <c r="E7" s="116"/>
      <c r="F7" s="116"/>
      <c r="G7" s="116" t="s">
        <v>92</v>
      </c>
      <c r="H7" s="116"/>
      <c r="I7" s="116"/>
    </row>
    <row r="8" spans="1:18" ht="23.25" customHeight="1">
      <c r="B8" s="115"/>
      <c r="C8" s="213" t="s">
        <v>84</v>
      </c>
      <c r="D8" s="213"/>
      <c r="E8" s="213"/>
      <c r="F8" s="213"/>
      <c r="G8" s="213"/>
      <c r="H8" s="213"/>
      <c r="I8" s="213"/>
    </row>
    <row r="9" spans="1:18" ht="23.25" customHeight="1">
      <c r="A9" s="120" t="s">
        <v>3</v>
      </c>
      <c r="B9" s="115"/>
      <c r="C9" s="121" t="s">
        <v>74</v>
      </c>
      <c r="D9" s="121"/>
      <c r="E9" s="121" t="s">
        <v>74</v>
      </c>
      <c r="F9" s="121"/>
      <c r="G9" s="121"/>
      <c r="H9" s="121"/>
      <c r="I9" s="121"/>
    </row>
    <row r="10" spans="1:18" ht="23.25" customHeight="1">
      <c r="A10" s="114" t="s">
        <v>31</v>
      </c>
      <c r="B10" s="115"/>
      <c r="C10" s="122">
        <v>197277</v>
      </c>
      <c r="D10" s="123"/>
      <c r="E10" s="122">
        <v>51233</v>
      </c>
      <c r="F10" s="122"/>
      <c r="G10" s="122">
        <v>169738</v>
      </c>
      <c r="H10" s="122"/>
      <c r="I10" s="122">
        <v>35077</v>
      </c>
    </row>
    <row r="11" spans="1:18" ht="23.25" customHeight="1">
      <c r="A11" s="114" t="s">
        <v>162</v>
      </c>
      <c r="B11" s="187">
        <v>4</v>
      </c>
      <c r="C11" s="122">
        <f>228571+5143-1</f>
        <v>233713</v>
      </c>
      <c r="D11" s="123"/>
      <c r="E11" s="122">
        <v>447107</v>
      </c>
      <c r="F11" s="122"/>
      <c r="G11" s="122">
        <v>178910</v>
      </c>
      <c r="H11" s="122"/>
      <c r="I11" s="122">
        <v>445653</v>
      </c>
    </row>
    <row r="12" spans="1:18" ht="23.25" customHeight="1">
      <c r="A12" s="114" t="s">
        <v>116</v>
      </c>
      <c r="B12" s="187">
        <v>4</v>
      </c>
      <c r="C12" s="122">
        <v>0</v>
      </c>
      <c r="D12" s="123"/>
      <c r="E12" s="122">
        <v>0</v>
      </c>
      <c r="F12" s="122"/>
      <c r="G12" s="122">
        <v>1549259</v>
      </c>
      <c r="H12" s="122"/>
      <c r="I12" s="122">
        <v>1502336</v>
      </c>
    </row>
    <row r="13" spans="1:18" ht="23.25" customHeight="1">
      <c r="A13" s="114" t="s">
        <v>53</v>
      </c>
      <c r="B13" s="187">
        <v>7</v>
      </c>
      <c r="C13" s="122">
        <v>924054</v>
      </c>
      <c r="D13" s="123"/>
      <c r="E13" s="122">
        <v>954050</v>
      </c>
      <c r="F13" s="122"/>
      <c r="G13" s="122">
        <v>623563</v>
      </c>
      <c r="H13" s="122"/>
      <c r="I13" s="122">
        <v>623563</v>
      </c>
    </row>
    <row r="14" spans="1:18" ht="23.25" customHeight="1">
      <c r="A14" s="114" t="s">
        <v>163</v>
      </c>
      <c r="B14" s="115"/>
      <c r="C14" s="122"/>
      <c r="D14" s="123"/>
      <c r="E14" s="122"/>
      <c r="F14" s="122"/>
      <c r="G14" s="122"/>
      <c r="H14" s="122"/>
      <c r="I14" s="122"/>
    </row>
    <row r="15" spans="1:18" ht="23.25" customHeight="1">
      <c r="A15" s="124" t="s">
        <v>201</v>
      </c>
      <c r="B15" s="115"/>
      <c r="C15" s="122">
        <v>50084</v>
      </c>
      <c r="D15" s="123"/>
      <c r="E15" s="122">
        <v>0</v>
      </c>
      <c r="F15" s="122"/>
      <c r="G15" s="122">
        <v>50084</v>
      </c>
      <c r="H15" s="122"/>
      <c r="I15" s="122">
        <v>0</v>
      </c>
    </row>
    <row r="16" spans="1:18" ht="23.25" customHeight="1">
      <c r="A16" s="114" t="s">
        <v>4</v>
      </c>
      <c r="B16" s="115"/>
      <c r="C16" s="122">
        <v>159815</v>
      </c>
      <c r="D16" s="123"/>
      <c r="E16" s="122">
        <v>180482</v>
      </c>
      <c r="F16" s="122"/>
      <c r="G16" s="122">
        <v>9571</v>
      </c>
      <c r="H16" s="122"/>
      <c r="I16" s="122">
        <v>26477</v>
      </c>
      <c r="P16" s="125"/>
      <c r="R16" s="125"/>
    </row>
    <row r="17" spans="1:11" ht="23.25" customHeight="1">
      <c r="A17" s="119" t="s">
        <v>5</v>
      </c>
      <c r="B17" s="115"/>
      <c r="C17" s="126">
        <f>SUM(C10:C16)</f>
        <v>1564943</v>
      </c>
      <c r="D17" s="127"/>
      <c r="E17" s="126">
        <f>SUM(E10:E16)</f>
        <v>1632872</v>
      </c>
      <c r="F17" s="127"/>
      <c r="G17" s="128">
        <f>SUM(G10:G16)</f>
        <v>2581125</v>
      </c>
      <c r="H17" s="127"/>
      <c r="I17" s="128">
        <f>SUM(I10:I16)</f>
        <v>2633106</v>
      </c>
    </row>
    <row r="18" spans="1:11" ht="23.25" customHeight="1">
      <c r="B18" s="115"/>
      <c r="C18" s="129"/>
      <c r="D18" s="129"/>
      <c r="E18" s="129"/>
      <c r="F18" s="129"/>
      <c r="G18" s="129"/>
      <c r="H18" s="129"/>
      <c r="I18" s="129"/>
    </row>
    <row r="19" spans="1:11" ht="23.25" customHeight="1">
      <c r="A19" s="120" t="s">
        <v>6</v>
      </c>
      <c r="B19" s="115"/>
      <c r="C19" s="129"/>
      <c r="D19" s="129"/>
      <c r="E19" s="129"/>
      <c r="F19" s="129"/>
      <c r="G19" s="129"/>
      <c r="H19" s="129"/>
      <c r="I19" s="129"/>
    </row>
    <row r="20" spans="1:11" ht="23.25" customHeight="1">
      <c r="A20" s="114" t="s">
        <v>121</v>
      </c>
      <c r="B20" s="115"/>
      <c r="C20" s="122">
        <v>1000</v>
      </c>
      <c r="D20" s="123"/>
      <c r="E20" s="122">
        <v>1000</v>
      </c>
      <c r="F20" s="122"/>
      <c r="G20" s="122">
        <v>0</v>
      </c>
      <c r="H20" s="122"/>
      <c r="I20" s="122">
        <v>0</v>
      </c>
    </row>
    <row r="21" spans="1:11" ht="23.25" customHeight="1">
      <c r="A21" s="114" t="s">
        <v>122</v>
      </c>
      <c r="B21" s="187">
        <v>8</v>
      </c>
      <c r="C21" s="122">
        <v>1108</v>
      </c>
      <c r="D21" s="123"/>
      <c r="E21" s="122">
        <v>791459</v>
      </c>
      <c r="F21" s="122"/>
      <c r="G21" s="122">
        <v>90</v>
      </c>
      <c r="H21" s="122"/>
      <c r="I21" s="122">
        <v>683774</v>
      </c>
    </row>
    <row r="22" spans="1:11" ht="23.25" customHeight="1">
      <c r="A22" s="114" t="s">
        <v>47</v>
      </c>
      <c r="B22" s="187">
        <v>9</v>
      </c>
      <c r="C22" s="122">
        <v>0</v>
      </c>
      <c r="D22" s="123"/>
      <c r="E22" s="122">
        <v>0</v>
      </c>
      <c r="F22" s="122"/>
      <c r="G22" s="122">
        <v>6817375</v>
      </c>
      <c r="H22" s="122"/>
      <c r="I22" s="122">
        <v>6817375</v>
      </c>
    </row>
    <row r="23" spans="1:11" ht="23.25" customHeight="1">
      <c r="A23" s="114" t="s">
        <v>73</v>
      </c>
      <c r="B23" s="187">
        <v>8</v>
      </c>
      <c r="C23" s="122">
        <v>0</v>
      </c>
      <c r="D23" s="123"/>
      <c r="E23" s="122">
        <v>0</v>
      </c>
      <c r="F23" s="122"/>
      <c r="G23" s="122">
        <v>0</v>
      </c>
      <c r="H23" s="122"/>
      <c r="I23" s="122">
        <v>0</v>
      </c>
    </row>
    <row r="24" spans="1:11" ht="23.25" customHeight="1">
      <c r="A24" s="114" t="s">
        <v>123</v>
      </c>
      <c r="B24" s="187">
        <v>6</v>
      </c>
      <c r="C24" s="122">
        <v>104520</v>
      </c>
      <c r="D24" s="123"/>
      <c r="E24" s="122">
        <v>104520</v>
      </c>
      <c r="F24" s="122"/>
      <c r="G24" s="122">
        <v>0</v>
      </c>
      <c r="H24" s="122"/>
      <c r="I24" s="122">
        <v>0</v>
      </c>
    </row>
    <row r="25" spans="1:11" ht="23.25" customHeight="1">
      <c r="A25" s="114" t="s">
        <v>132</v>
      </c>
      <c r="B25" s="187">
        <v>4</v>
      </c>
      <c r="C25" s="122">
        <v>4486092</v>
      </c>
      <c r="D25" s="123"/>
      <c r="E25" s="122">
        <v>4432903</v>
      </c>
      <c r="F25" s="122"/>
      <c r="G25" s="122">
        <v>5091895</v>
      </c>
      <c r="H25" s="122"/>
      <c r="I25" s="122">
        <v>4977567</v>
      </c>
    </row>
    <row r="26" spans="1:11" ht="23.25" customHeight="1">
      <c r="A26" s="114" t="s">
        <v>55</v>
      </c>
      <c r="B26" s="212" t="s">
        <v>164</v>
      </c>
      <c r="C26" s="122">
        <v>22364709</v>
      </c>
      <c r="D26" s="123"/>
      <c r="E26" s="122">
        <v>22109333</v>
      </c>
      <c r="F26" s="122"/>
      <c r="G26" s="122">
        <v>10345987</v>
      </c>
      <c r="H26" s="122"/>
      <c r="I26" s="122">
        <v>10382913</v>
      </c>
    </row>
    <row r="27" spans="1:11" ht="23.25" customHeight="1">
      <c r="A27" s="114" t="s">
        <v>41</v>
      </c>
      <c r="B27" s="187"/>
      <c r="C27" s="122">
        <v>491013</v>
      </c>
      <c r="D27" s="123"/>
      <c r="E27" s="122">
        <v>488490</v>
      </c>
      <c r="F27" s="122"/>
      <c r="G27" s="122">
        <v>20043</v>
      </c>
      <c r="H27" s="122"/>
      <c r="I27" s="122">
        <v>15532</v>
      </c>
    </row>
    <row r="28" spans="1:11" ht="23.25" customHeight="1">
      <c r="A28" s="114" t="s">
        <v>124</v>
      </c>
      <c r="B28" s="187" t="s">
        <v>165</v>
      </c>
      <c r="C28" s="122">
        <v>0</v>
      </c>
      <c r="D28" s="123"/>
      <c r="E28" s="122">
        <v>97527</v>
      </c>
      <c r="F28" s="122"/>
      <c r="G28" s="122">
        <v>0</v>
      </c>
      <c r="H28" s="122"/>
      <c r="I28" s="122">
        <v>0</v>
      </c>
    </row>
    <row r="29" spans="1:11" ht="23.25" customHeight="1">
      <c r="A29" s="114" t="s">
        <v>49</v>
      </c>
      <c r="B29" s="115"/>
      <c r="C29" s="122">
        <v>3182</v>
      </c>
      <c r="D29" s="123"/>
      <c r="E29" s="122">
        <v>3720</v>
      </c>
      <c r="F29" s="122"/>
      <c r="G29" s="122">
        <v>3095</v>
      </c>
      <c r="H29" s="122"/>
      <c r="I29" s="122">
        <v>3570</v>
      </c>
    </row>
    <row r="30" spans="1:11" ht="23.25" customHeight="1">
      <c r="A30" s="114" t="s">
        <v>134</v>
      </c>
      <c r="B30" s="115"/>
      <c r="C30" s="122">
        <v>44745</v>
      </c>
      <c r="D30" s="123"/>
      <c r="E30" s="122">
        <v>19375</v>
      </c>
      <c r="F30" s="122"/>
      <c r="G30" s="122">
        <v>0</v>
      </c>
      <c r="H30" s="122"/>
      <c r="I30" s="122">
        <v>0</v>
      </c>
    </row>
    <row r="31" spans="1:11" ht="23.25" customHeight="1">
      <c r="A31" s="114" t="s">
        <v>42</v>
      </c>
      <c r="B31" s="115">
        <v>4</v>
      </c>
      <c r="C31" s="122">
        <v>11258</v>
      </c>
      <c r="D31" s="123"/>
      <c r="E31" s="122">
        <v>11299</v>
      </c>
      <c r="F31" s="122"/>
      <c r="G31" s="122">
        <v>4233</v>
      </c>
      <c r="H31" s="122"/>
      <c r="I31" s="122">
        <v>4207</v>
      </c>
      <c r="K31" s="130"/>
    </row>
    <row r="32" spans="1:11" ht="23.25" customHeight="1">
      <c r="A32" s="119" t="s">
        <v>7</v>
      </c>
      <c r="B32" s="115"/>
      <c r="C32" s="128">
        <f>SUM(C20:C31)</f>
        <v>27507627</v>
      </c>
      <c r="D32" s="127"/>
      <c r="E32" s="128">
        <f>SUM(E20:E31)</f>
        <v>28059626</v>
      </c>
      <c r="F32" s="127"/>
      <c r="G32" s="126">
        <f>SUM(G20:G31)</f>
        <v>22282718</v>
      </c>
      <c r="H32" s="127"/>
      <c r="I32" s="126">
        <f>SUM(I20:I31)</f>
        <v>22884938</v>
      </c>
    </row>
    <row r="33" spans="1:15" ht="23.25" customHeight="1">
      <c r="A33" s="119"/>
      <c r="B33" s="115"/>
      <c r="C33" s="127"/>
      <c r="D33" s="127"/>
      <c r="E33" s="127"/>
      <c r="F33" s="127"/>
      <c r="G33" s="127"/>
      <c r="H33" s="127"/>
      <c r="I33" s="127"/>
    </row>
    <row r="34" spans="1:15" ht="23.25" customHeight="1" thickBot="1">
      <c r="A34" s="119" t="s">
        <v>8</v>
      </c>
      <c r="B34" s="115"/>
      <c r="C34" s="132">
        <f>+C17+C32</f>
        <v>29072570</v>
      </c>
      <c r="D34" s="127"/>
      <c r="E34" s="132">
        <f>+E17++E32</f>
        <v>29692498</v>
      </c>
      <c r="F34" s="127"/>
      <c r="G34" s="132">
        <f>+G17+G32</f>
        <v>24863843</v>
      </c>
      <c r="H34" s="127"/>
      <c r="I34" s="132">
        <f>+I17+I32</f>
        <v>25518044</v>
      </c>
    </row>
    <row r="35" spans="1:15" ht="23.25" customHeight="1" thickTop="1">
      <c r="A35" s="119"/>
      <c r="B35" s="115"/>
      <c r="C35" s="127"/>
      <c r="D35" s="127"/>
      <c r="E35" s="127"/>
      <c r="F35" s="127"/>
      <c r="G35" s="127"/>
      <c r="H35" s="127"/>
      <c r="I35" s="127"/>
    </row>
    <row r="36" spans="1:15" ht="23.25" customHeight="1">
      <c r="A36" s="119" t="s">
        <v>94</v>
      </c>
    </row>
    <row r="37" spans="1:15" ht="23.25" customHeight="1">
      <c r="A37" s="119" t="s">
        <v>54</v>
      </c>
    </row>
    <row r="38" spans="1:15" ht="23.25" customHeight="1">
      <c r="A38" s="119"/>
    </row>
    <row r="39" spans="1:15" ht="23.25" customHeight="1">
      <c r="B39" s="115"/>
      <c r="C39" s="214" t="s">
        <v>32</v>
      </c>
      <c r="D39" s="214"/>
      <c r="E39" s="214"/>
      <c r="F39" s="118"/>
      <c r="G39" s="214" t="s">
        <v>46</v>
      </c>
      <c r="H39" s="214"/>
      <c r="I39" s="214"/>
    </row>
    <row r="40" spans="1:15" ht="23.25" customHeight="1">
      <c r="B40" s="115"/>
      <c r="C40" s="116" t="s">
        <v>151</v>
      </c>
      <c r="D40" s="116"/>
      <c r="E40" s="116" t="s">
        <v>69</v>
      </c>
      <c r="F40" s="118"/>
      <c r="G40" s="116" t="s">
        <v>151</v>
      </c>
      <c r="H40" s="116"/>
      <c r="I40" s="116" t="s">
        <v>69</v>
      </c>
    </row>
    <row r="41" spans="1:15" ht="23.25" customHeight="1">
      <c r="A41" s="119" t="s">
        <v>9</v>
      </c>
      <c r="B41" s="115" t="s">
        <v>1</v>
      </c>
      <c r="C41" s="116">
        <v>2563</v>
      </c>
      <c r="D41" s="116"/>
      <c r="E41" s="116">
        <v>2562</v>
      </c>
      <c r="F41" s="116"/>
      <c r="G41" s="116">
        <v>2563</v>
      </c>
      <c r="H41" s="116"/>
      <c r="I41" s="116">
        <v>2562</v>
      </c>
    </row>
    <row r="42" spans="1:15" ht="23.25" customHeight="1">
      <c r="A42" s="119"/>
      <c r="B42" s="115"/>
      <c r="C42" s="116" t="s">
        <v>92</v>
      </c>
      <c r="D42" s="116"/>
      <c r="E42" s="116"/>
      <c r="F42" s="116"/>
      <c r="G42" s="116" t="s">
        <v>92</v>
      </c>
      <c r="H42" s="116"/>
      <c r="I42" s="116"/>
    </row>
    <row r="43" spans="1:15" ht="23.25" customHeight="1">
      <c r="B43" s="115"/>
      <c r="C43" s="213" t="s">
        <v>84</v>
      </c>
      <c r="D43" s="213"/>
      <c r="E43" s="213"/>
      <c r="F43" s="213"/>
      <c r="G43" s="213"/>
      <c r="H43" s="213"/>
      <c r="I43" s="213"/>
    </row>
    <row r="44" spans="1:15" ht="23.25" customHeight="1">
      <c r="A44" s="120" t="s">
        <v>10</v>
      </c>
      <c r="B44" s="115"/>
      <c r="C44" s="121"/>
      <c r="D44" s="121"/>
      <c r="E44" s="121"/>
      <c r="F44" s="121"/>
      <c r="G44" s="121"/>
      <c r="H44" s="121"/>
      <c r="I44" s="121"/>
    </row>
    <row r="45" spans="1:15" ht="23.25" customHeight="1">
      <c r="A45" s="134" t="s">
        <v>136</v>
      </c>
      <c r="B45" s="115">
        <v>11</v>
      </c>
      <c r="C45" s="122">
        <v>250000</v>
      </c>
      <c r="D45" s="122"/>
      <c r="E45" s="122">
        <v>1370000</v>
      </c>
      <c r="F45" s="122"/>
      <c r="G45" s="122">
        <v>250000</v>
      </c>
      <c r="H45" s="122"/>
      <c r="I45" s="122">
        <v>1370000</v>
      </c>
      <c r="K45" s="122"/>
      <c r="L45" s="129"/>
      <c r="M45" s="129"/>
      <c r="N45" s="129"/>
      <c r="O45" s="129"/>
    </row>
    <row r="46" spans="1:15" ht="23.25" customHeight="1">
      <c r="A46" s="134" t="s">
        <v>166</v>
      </c>
      <c r="B46" s="115">
        <v>4</v>
      </c>
      <c r="C46" s="122">
        <v>344058</v>
      </c>
      <c r="D46" s="122"/>
      <c r="E46" s="122">
        <v>418090</v>
      </c>
      <c r="F46" s="122"/>
      <c r="G46" s="122">
        <v>256653</v>
      </c>
      <c r="H46" s="122"/>
      <c r="I46" s="122">
        <v>292180</v>
      </c>
      <c r="K46" s="122"/>
      <c r="L46" s="129"/>
      <c r="M46" s="129"/>
      <c r="N46" s="129"/>
      <c r="O46" s="129"/>
    </row>
    <row r="47" spans="1:15" ht="23.25" customHeight="1">
      <c r="A47" s="114" t="s">
        <v>167</v>
      </c>
      <c r="B47" s="115"/>
      <c r="C47" s="122"/>
      <c r="D47" s="122"/>
      <c r="E47" s="122"/>
      <c r="F47" s="122"/>
      <c r="G47" s="122"/>
      <c r="H47" s="122"/>
      <c r="I47" s="122"/>
      <c r="K47" s="122"/>
      <c r="L47" s="129"/>
      <c r="M47" s="129"/>
      <c r="N47" s="129"/>
      <c r="O47" s="129"/>
    </row>
    <row r="48" spans="1:15" ht="23.25" customHeight="1">
      <c r="A48" s="124" t="s">
        <v>168</v>
      </c>
      <c r="B48" s="115">
        <v>4</v>
      </c>
      <c r="C48" s="122">
        <v>4380</v>
      </c>
      <c r="D48" s="122"/>
      <c r="E48" s="122">
        <v>0</v>
      </c>
      <c r="F48" s="122"/>
      <c r="G48" s="122">
        <v>4553</v>
      </c>
      <c r="H48" s="122"/>
      <c r="I48" s="122">
        <v>0</v>
      </c>
      <c r="K48" s="122"/>
      <c r="L48" s="129"/>
      <c r="M48" s="129"/>
      <c r="N48" s="129"/>
      <c r="O48" s="129"/>
    </row>
    <row r="49" spans="1:11" ht="23.25" customHeight="1">
      <c r="A49" s="134" t="s">
        <v>133</v>
      </c>
      <c r="B49" s="115" t="s">
        <v>169</v>
      </c>
      <c r="C49" s="122">
        <v>255724</v>
      </c>
      <c r="D49" s="122"/>
      <c r="E49" s="122">
        <v>170745</v>
      </c>
      <c r="F49" s="122"/>
      <c r="G49" s="122">
        <v>3550940</v>
      </c>
      <c r="H49" s="122"/>
      <c r="I49" s="122">
        <v>3218432</v>
      </c>
      <c r="K49" s="131"/>
    </row>
    <row r="50" spans="1:11" ht="23.25" customHeight="1">
      <c r="A50" s="134" t="s">
        <v>170</v>
      </c>
      <c r="B50" s="115">
        <v>11</v>
      </c>
      <c r="C50" s="122">
        <v>2698757</v>
      </c>
      <c r="D50" s="122"/>
      <c r="E50" s="122">
        <v>1399081</v>
      </c>
      <c r="F50" s="122"/>
      <c r="G50" s="122">
        <v>2698757</v>
      </c>
      <c r="H50" s="122"/>
      <c r="I50" s="122">
        <v>1399081</v>
      </c>
    </row>
    <row r="51" spans="1:11" ht="23.25" customHeight="1">
      <c r="A51" s="134" t="s">
        <v>114</v>
      </c>
      <c r="B51" s="115"/>
      <c r="C51" s="122"/>
      <c r="D51" s="122"/>
      <c r="E51" s="122"/>
      <c r="F51" s="122"/>
      <c r="G51" s="122"/>
      <c r="H51" s="122"/>
      <c r="I51" s="122"/>
      <c r="K51" s="135"/>
    </row>
    <row r="52" spans="1:11" ht="23.25" customHeight="1">
      <c r="A52" s="134" t="s">
        <v>171</v>
      </c>
      <c r="B52" s="115">
        <v>4</v>
      </c>
      <c r="C52" s="122">
        <v>234080</v>
      </c>
      <c r="D52" s="122"/>
      <c r="E52" s="122">
        <v>234468</v>
      </c>
      <c r="F52" s="122"/>
      <c r="G52" s="122">
        <v>154534</v>
      </c>
      <c r="H52" s="122"/>
      <c r="I52" s="122">
        <v>154942</v>
      </c>
      <c r="K52" s="135"/>
    </row>
    <row r="53" spans="1:11" ht="23.25" customHeight="1">
      <c r="A53" s="137" t="s">
        <v>113</v>
      </c>
      <c r="B53" s="115">
        <v>4</v>
      </c>
      <c r="C53" s="122">
        <v>180920</v>
      </c>
      <c r="D53" s="122"/>
      <c r="E53" s="122">
        <v>181696</v>
      </c>
      <c r="F53" s="122"/>
      <c r="G53" s="122">
        <v>4700</v>
      </c>
      <c r="H53" s="122"/>
      <c r="I53" s="122">
        <v>3842</v>
      </c>
    </row>
    <row r="54" spans="1:11" ht="23.25" customHeight="1">
      <c r="A54" s="137" t="s">
        <v>172</v>
      </c>
      <c r="B54" s="115"/>
      <c r="C54" s="122">
        <v>709</v>
      </c>
      <c r="D54" s="122"/>
      <c r="E54" s="122">
        <v>13219</v>
      </c>
      <c r="F54" s="122"/>
      <c r="G54" s="122">
        <v>0</v>
      </c>
      <c r="H54" s="122"/>
      <c r="I54" s="122">
        <v>0</v>
      </c>
    </row>
    <row r="55" spans="1:11" ht="23.25" customHeight="1">
      <c r="A55" s="134" t="s">
        <v>158</v>
      </c>
      <c r="B55" s="115"/>
      <c r="C55" s="122">
        <v>301067</v>
      </c>
      <c r="D55" s="122"/>
      <c r="E55" s="122">
        <v>308677</v>
      </c>
      <c r="F55" s="122"/>
      <c r="G55" s="122">
        <v>12888</v>
      </c>
      <c r="H55" s="122"/>
      <c r="I55" s="122">
        <v>10520</v>
      </c>
    </row>
    <row r="56" spans="1:11" ht="23.25" customHeight="1">
      <c r="A56" s="137" t="s">
        <v>173</v>
      </c>
      <c r="B56" s="115"/>
      <c r="C56" s="122">
        <v>109412</v>
      </c>
      <c r="D56" s="122"/>
      <c r="E56" s="122">
        <v>38213</v>
      </c>
      <c r="F56" s="122"/>
      <c r="G56" s="122">
        <v>29996</v>
      </c>
      <c r="H56" s="122"/>
      <c r="I56" s="122">
        <v>0</v>
      </c>
    </row>
    <row r="57" spans="1:11" ht="23.25" customHeight="1">
      <c r="A57" s="137" t="s">
        <v>21</v>
      </c>
      <c r="B57" s="115"/>
      <c r="C57" s="122">
        <v>8826</v>
      </c>
      <c r="D57" s="122"/>
      <c r="E57" s="122">
        <v>9529</v>
      </c>
      <c r="F57" s="122"/>
      <c r="G57" s="122">
        <v>1729</v>
      </c>
      <c r="H57" s="122"/>
      <c r="I57" s="122">
        <v>6150</v>
      </c>
    </row>
    <row r="58" spans="1:11" ht="23.25" customHeight="1">
      <c r="A58" s="119" t="s">
        <v>11</v>
      </c>
      <c r="B58" s="115"/>
      <c r="C58" s="128">
        <f>SUM(C45:C57)</f>
        <v>4387933</v>
      </c>
      <c r="D58" s="127"/>
      <c r="E58" s="128">
        <f>SUM(E45:E57)</f>
        <v>4143718</v>
      </c>
      <c r="F58" s="127"/>
      <c r="G58" s="128">
        <f>SUM(G45:G57)</f>
        <v>6964750</v>
      </c>
      <c r="H58" s="127"/>
      <c r="I58" s="128">
        <f>SUM(I45:I57)</f>
        <v>6455147</v>
      </c>
    </row>
    <row r="59" spans="1:11" ht="16.5" customHeight="1">
      <c r="A59" s="119"/>
      <c r="B59" s="115"/>
      <c r="C59" s="129"/>
      <c r="D59" s="129"/>
      <c r="E59" s="129"/>
      <c r="F59" s="129"/>
      <c r="G59" s="129"/>
      <c r="H59" s="129"/>
      <c r="I59" s="129"/>
    </row>
    <row r="60" spans="1:11" ht="23.25" customHeight="1">
      <c r="A60" s="120" t="s">
        <v>12</v>
      </c>
      <c r="B60" s="115"/>
      <c r="C60" s="129"/>
      <c r="D60" s="129"/>
      <c r="E60" s="129"/>
      <c r="F60" s="129"/>
      <c r="G60" s="129"/>
      <c r="H60" s="129"/>
      <c r="I60" s="129"/>
    </row>
    <row r="61" spans="1:11" ht="23.25" customHeight="1">
      <c r="A61" s="114" t="s">
        <v>125</v>
      </c>
      <c r="B61" s="115">
        <v>11</v>
      </c>
      <c r="C61" s="122">
        <v>2531906</v>
      </c>
      <c r="D61" s="122"/>
      <c r="E61" s="122">
        <v>2531906</v>
      </c>
      <c r="F61" s="122"/>
      <c r="G61" s="122">
        <v>0</v>
      </c>
      <c r="H61" s="122"/>
      <c r="I61" s="122">
        <v>0</v>
      </c>
    </row>
    <row r="62" spans="1:11" ht="23.25" customHeight="1">
      <c r="A62" s="114" t="s">
        <v>174</v>
      </c>
      <c r="B62" s="115">
        <v>4</v>
      </c>
      <c r="C62" s="122">
        <v>128997</v>
      </c>
      <c r="D62" s="122"/>
      <c r="E62" s="122">
        <v>0</v>
      </c>
      <c r="F62" s="122"/>
      <c r="G62" s="122">
        <v>7043</v>
      </c>
      <c r="H62" s="122"/>
      <c r="I62" s="122">
        <v>0</v>
      </c>
    </row>
    <row r="63" spans="1:11" ht="23.25" customHeight="1">
      <c r="A63" s="114" t="s">
        <v>43</v>
      </c>
      <c r="B63" s="115">
        <v>11</v>
      </c>
      <c r="C63" s="122">
        <v>1026827</v>
      </c>
      <c r="D63" s="122"/>
      <c r="E63" s="122">
        <v>2446331</v>
      </c>
      <c r="F63" s="122"/>
      <c r="G63" s="122">
        <v>1026827</v>
      </c>
      <c r="H63" s="122"/>
      <c r="I63" s="122">
        <v>2446331</v>
      </c>
    </row>
    <row r="64" spans="1:11" ht="23.25" customHeight="1">
      <c r="A64" s="114" t="s">
        <v>126</v>
      </c>
      <c r="B64" s="115"/>
      <c r="C64" s="122">
        <v>1428901</v>
      </c>
      <c r="D64" s="122"/>
      <c r="E64" s="122">
        <v>1410583</v>
      </c>
      <c r="F64" s="122"/>
      <c r="G64" s="122">
        <v>866863</v>
      </c>
      <c r="H64" s="122"/>
      <c r="I64" s="122">
        <v>870535</v>
      </c>
    </row>
    <row r="65" spans="1:11" ht="23.25" customHeight="1">
      <c r="A65" s="114" t="s">
        <v>127</v>
      </c>
      <c r="B65" s="115">
        <v>4</v>
      </c>
      <c r="C65" s="122">
        <v>215745</v>
      </c>
      <c r="D65" s="122"/>
      <c r="E65" s="122">
        <v>212585</v>
      </c>
      <c r="F65" s="122"/>
      <c r="G65" s="122">
        <v>10974</v>
      </c>
      <c r="H65" s="122"/>
      <c r="I65" s="122">
        <v>11903</v>
      </c>
      <c r="K65" s="135"/>
    </row>
    <row r="66" spans="1:11" ht="23.25" customHeight="1">
      <c r="A66" s="114" t="s">
        <v>79</v>
      </c>
      <c r="B66" s="115"/>
      <c r="C66" s="122"/>
      <c r="D66" s="122"/>
      <c r="E66" s="122"/>
      <c r="F66" s="122"/>
      <c r="G66" s="122"/>
      <c r="H66" s="122"/>
      <c r="I66" s="122"/>
      <c r="K66" s="130"/>
    </row>
    <row r="67" spans="1:11" ht="23.25" customHeight="1">
      <c r="A67" s="114" t="s">
        <v>128</v>
      </c>
      <c r="B67" s="115"/>
      <c r="C67" s="122">
        <v>19240</v>
      </c>
      <c r="D67" s="122"/>
      <c r="E67" s="122">
        <v>19473</v>
      </c>
      <c r="F67" s="122"/>
      <c r="G67" s="122">
        <v>16853</v>
      </c>
      <c r="H67" s="122"/>
      <c r="I67" s="122">
        <v>17239</v>
      </c>
    </row>
    <row r="68" spans="1:11" ht="23.25" customHeight="1">
      <c r="A68" s="114" t="s">
        <v>114</v>
      </c>
      <c r="B68" s="115">
        <v>4</v>
      </c>
      <c r="C68" s="122">
        <v>5103227</v>
      </c>
      <c r="D68" s="122"/>
      <c r="E68" s="122">
        <v>5213978</v>
      </c>
      <c r="F68" s="122"/>
      <c r="G68" s="122">
        <v>4039716</v>
      </c>
      <c r="H68" s="122"/>
      <c r="I68" s="122">
        <v>4110838</v>
      </c>
      <c r="K68" s="135"/>
    </row>
    <row r="69" spans="1:11" ht="23.25" customHeight="1">
      <c r="A69" s="119" t="s">
        <v>48</v>
      </c>
      <c r="B69" s="138"/>
      <c r="C69" s="128">
        <f>SUM(C61:C68)</f>
        <v>10454843</v>
      </c>
      <c r="D69" s="127"/>
      <c r="E69" s="128">
        <f>SUM(E61:E68)</f>
        <v>11834856</v>
      </c>
      <c r="F69" s="127"/>
      <c r="G69" s="128">
        <f>SUM(G61:G68)</f>
        <v>5968276</v>
      </c>
      <c r="H69" s="127"/>
      <c r="I69" s="128">
        <f>SUM(I61:I68)</f>
        <v>7456846</v>
      </c>
    </row>
    <row r="70" spans="1:11" ht="19.5" customHeight="1">
      <c r="B70" s="115"/>
      <c r="C70" s="129"/>
      <c r="D70" s="129"/>
      <c r="E70" s="129"/>
      <c r="F70" s="129"/>
      <c r="G70" s="129"/>
      <c r="H70" s="129"/>
      <c r="I70" s="129"/>
    </row>
    <row r="71" spans="1:11" ht="23.25" customHeight="1">
      <c r="A71" s="119" t="s">
        <v>13</v>
      </c>
      <c r="B71" s="115"/>
      <c r="C71" s="139">
        <f>+C58+C69</f>
        <v>14842776</v>
      </c>
      <c r="D71" s="127"/>
      <c r="E71" s="139">
        <f>+E58+E69</f>
        <v>15978574</v>
      </c>
      <c r="F71" s="127"/>
      <c r="G71" s="139">
        <f>+G58+G69</f>
        <v>12933026</v>
      </c>
      <c r="H71" s="127"/>
      <c r="I71" s="139">
        <f>+I58+I69</f>
        <v>13911993</v>
      </c>
    </row>
    <row r="72" spans="1:11" s="140" customFormat="1" ht="23.25" customHeight="1">
      <c r="A72" s="119"/>
      <c r="B72" s="115"/>
      <c r="C72" s="129"/>
      <c r="D72" s="129"/>
      <c r="E72" s="129"/>
      <c r="F72" s="129"/>
      <c r="G72" s="129"/>
      <c r="H72" s="129"/>
      <c r="I72" s="129"/>
    </row>
    <row r="73" spans="1:11" ht="23.25" customHeight="1">
      <c r="A73" s="119" t="s">
        <v>94</v>
      </c>
    </row>
    <row r="74" spans="1:11" ht="23.25" customHeight="1">
      <c r="A74" s="119" t="s">
        <v>54</v>
      </c>
    </row>
    <row r="75" spans="1:11" ht="23.25" customHeight="1">
      <c r="A75" s="119"/>
    </row>
    <row r="76" spans="1:11" ht="23.25" customHeight="1">
      <c r="B76" s="115"/>
      <c r="C76" s="214" t="s">
        <v>32</v>
      </c>
      <c r="D76" s="214"/>
      <c r="E76" s="214"/>
      <c r="F76" s="118"/>
      <c r="G76" s="214" t="s">
        <v>46</v>
      </c>
      <c r="H76" s="214"/>
      <c r="I76" s="214"/>
    </row>
    <row r="77" spans="1:11" ht="23.25" customHeight="1">
      <c r="B77" s="115"/>
      <c r="C77" s="116" t="s">
        <v>151</v>
      </c>
      <c r="D77" s="116"/>
      <c r="E77" s="116" t="s">
        <v>69</v>
      </c>
      <c r="F77" s="118"/>
      <c r="G77" s="116" t="s">
        <v>151</v>
      </c>
      <c r="H77" s="116"/>
      <c r="I77" s="116" t="s">
        <v>69</v>
      </c>
    </row>
    <row r="78" spans="1:11" ht="23.25" customHeight="1">
      <c r="A78" s="119" t="s">
        <v>9</v>
      </c>
      <c r="B78" s="115"/>
      <c r="C78" s="116">
        <v>2563</v>
      </c>
      <c r="D78" s="116"/>
      <c r="E78" s="116">
        <v>2562</v>
      </c>
      <c r="F78" s="116"/>
      <c r="G78" s="116">
        <v>2563</v>
      </c>
      <c r="H78" s="116"/>
      <c r="I78" s="116">
        <v>2562</v>
      </c>
    </row>
    <row r="79" spans="1:11" ht="23.25" customHeight="1">
      <c r="A79" s="119"/>
      <c r="B79" s="115"/>
      <c r="C79" s="116" t="s">
        <v>92</v>
      </c>
      <c r="D79" s="116"/>
      <c r="E79" s="116"/>
      <c r="F79" s="116"/>
      <c r="G79" s="116" t="s">
        <v>92</v>
      </c>
      <c r="H79" s="116"/>
      <c r="I79" s="116"/>
    </row>
    <row r="80" spans="1:11" ht="23.25" customHeight="1">
      <c r="B80" s="115"/>
      <c r="C80" s="213" t="s">
        <v>84</v>
      </c>
      <c r="D80" s="213"/>
      <c r="E80" s="213"/>
      <c r="F80" s="213"/>
      <c r="G80" s="213"/>
      <c r="H80" s="213"/>
      <c r="I80" s="213"/>
    </row>
    <row r="81" spans="1:11" ht="23.25" customHeight="1">
      <c r="A81" s="120" t="s">
        <v>14</v>
      </c>
      <c r="B81" s="115"/>
      <c r="C81" s="121"/>
      <c r="D81" s="121"/>
      <c r="E81" s="121"/>
      <c r="F81" s="121"/>
      <c r="G81" s="121"/>
      <c r="H81" s="121"/>
      <c r="I81" s="121"/>
    </row>
    <row r="82" spans="1:11" ht="23.25" customHeight="1">
      <c r="A82" s="114" t="s">
        <v>0</v>
      </c>
      <c r="B82" s="115"/>
      <c r="C82" s="129"/>
      <c r="D82" s="129"/>
      <c r="E82" s="129"/>
      <c r="F82" s="129"/>
      <c r="G82" s="129"/>
      <c r="H82" s="129"/>
      <c r="I82" s="129"/>
    </row>
    <row r="83" spans="1:11" ht="23.25" customHeight="1">
      <c r="A83" s="114" t="s">
        <v>33</v>
      </c>
      <c r="B83" s="115"/>
    </row>
    <row r="84" spans="1:11" ht="23.25" customHeight="1" thickBot="1">
      <c r="A84" s="141" t="s">
        <v>175</v>
      </c>
      <c r="B84" s="115"/>
      <c r="C84" s="122">
        <v>6535484</v>
      </c>
      <c r="D84" s="122"/>
      <c r="E84" s="122">
        <v>6535484</v>
      </c>
      <c r="F84" s="122"/>
      <c r="G84" s="142">
        <v>6535484</v>
      </c>
      <c r="H84" s="122"/>
      <c r="I84" s="142">
        <v>6535484</v>
      </c>
    </row>
    <row r="85" spans="1:11" ht="23.25" customHeight="1" thickTop="1">
      <c r="A85" s="114" t="s">
        <v>34</v>
      </c>
      <c r="B85" s="115"/>
      <c r="C85" s="143"/>
      <c r="D85" s="129"/>
      <c r="E85" s="143"/>
      <c r="F85" s="129"/>
      <c r="G85" s="144"/>
      <c r="H85" s="129"/>
      <c r="I85" s="144"/>
    </row>
    <row r="86" spans="1:11" ht="23.25" customHeight="1">
      <c r="A86" s="141" t="s">
        <v>176</v>
      </c>
      <c r="B86" s="115"/>
      <c r="C86" s="122">
        <v>6499830</v>
      </c>
      <c r="D86" s="122"/>
      <c r="E86" s="122">
        <v>6499830</v>
      </c>
      <c r="F86" s="122"/>
      <c r="G86" s="122">
        <v>6499830</v>
      </c>
      <c r="H86" s="122"/>
      <c r="I86" s="122">
        <v>6499830</v>
      </c>
    </row>
    <row r="87" spans="1:11" ht="23.25" customHeight="1">
      <c r="A87" s="114" t="s">
        <v>56</v>
      </c>
      <c r="B87" s="115"/>
      <c r="C87" s="122">
        <v>1532321</v>
      </c>
      <c r="D87" s="122"/>
      <c r="E87" s="122">
        <v>1532321</v>
      </c>
      <c r="F87" s="122"/>
      <c r="G87" s="122">
        <v>1532321</v>
      </c>
      <c r="H87" s="122"/>
      <c r="I87" s="122">
        <v>1532321</v>
      </c>
    </row>
    <row r="88" spans="1:11" ht="23.25" customHeight="1">
      <c r="A88" s="114" t="s">
        <v>129</v>
      </c>
      <c r="B88" s="115"/>
      <c r="C88" s="122"/>
      <c r="D88" s="122"/>
      <c r="E88" s="122"/>
      <c r="F88" s="122"/>
      <c r="G88" s="122"/>
      <c r="H88" s="122"/>
      <c r="I88" s="122"/>
    </row>
    <row r="89" spans="1:11" ht="23.25" customHeight="1">
      <c r="A89" s="114" t="s">
        <v>130</v>
      </c>
      <c r="B89" s="115"/>
      <c r="C89" s="122">
        <v>-423185</v>
      </c>
      <c r="D89" s="122"/>
      <c r="E89" s="122">
        <v>-423185</v>
      </c>
      <c r="F89" s="122"/>
      <c r="G89" s="122">
        <v>0</v>
      </c>
      <c r="H89" s="122"/>
      <c r="I89" s="122">
        <v>0</v>
      </c>
    </row>
    <row r="90" spans="1:11" ht="23.25" customHeight="1">
      <c r="A90" s="114" t="s">
        <v>131</v>
      </c>
      <c r="B90" s="115"/>
      <c r="C90" s="122">
        <v>-129337</v>
      </c>
      <c r="D90" s="122"/>
      <c r="E90" s="122">
        <v>-129337</v>
      </c>
      <c r="F90" s="122"/>
      <c r="G90" s="122">
        <v>0</v>
      </c>
      <c r="H90" s="122"/>
      <c r="I90" s="122">
        <v>0</v>
      </c>
    </row>
    <row r="91" spans="1:11" ht="23.25" customHeight="1">
      <c r="A91" s="114" t="s">
        <v>15</v>
      </c>
      <c r="B91" s="115"/>
      <c r="C91" s="129"/>
      <c r="D91" s="129"/>
      <c r="E91" s="144"/>
      <c r="F91" s="129"/>
      <c r="G91" s="145"/>
      <c r="H91" s="129"/>
      <c r="I91" s="145"/>
    </row>
    <row r="92" spans="1:11" ht="23.25" customHeight="1">
      <c r="A92" s="114" t="s">
        <v>70</v>
      </c>
      <c r="B92" s="115"/>
      <c r="C92" s="129"/>
      <c r="D92" s="129"/>
      <c r="E92" s="134"/>
      <c r="F92" s="129"/>
      <c r="G92" s="134"/>
      <c r="H92" s="129"/>
      <c r="I92" s="134"/>
    </row>
    <row r="93" spans="1:11" ht="23.25" customHeight="1">
      <c r="A93" s="114" t="s">
        <v>57</v>
      </c>
      <c r="B93" s="115"/>
      <c r="C93" s="122">
        <v>790448</v>
      </c>
      <c r="D93" s="122"/>
      <c r="E93" s="122">
        <v>519900</v>
      </c>
      <c r="F93" s="122"/>
      <c r="G93" s="122">
        <v>653548</v>
      </c>
      <c r="H93" s="122"/>
      <c r="I93" s="122">
        <v>383000</v>
      </c>
    </row>
    <row r="94" spans="1:11" ht="23.25" customHeight="1">
      <c r="A94" s="146" t="s">
        <v>44</v>
      </c>
      <c r="B94" s="115"/>
      <c r="C94" s="122">
        <v>5075038</v>
      </c>
      <c r="D94" s="122"/>
      <c r="E94" s="122">
        <v>4864947</v>
      </c>
      <c r="F94" s="122"/>
      <c r="G94" s="122">
        <v>3245118</v>
      </c>
      <c r="H94" s="122"/>
      <c r="I94" s="122">
        <v>3190900</v>
      </c>
      <c r="K94" s="130"/>
    </row>
    <row r="95" spans="1:11" ht="23.25" customHeight="1">
      <c r="A95" s="114" t="s">
        <v>58</v>
      </c>
      <c r="B95" s="115"/>
      <c r="C95" s="147">
        <v>-24927</v>
      </c>
      <c r="D95" s="122"/>
      <c r="E95" s="147">
        <v>-24927</v>
      </c>
      <c r="F95" s="122"/>
      <c r="G95" s="147">
        <v>0</v>
      </c>
      <c r="H95" s="122"/>
      <c r="I95" s="147">
        <v>0</v>
      </c>
      <c r="K95" s="148"/>
    </row>
    <row r="96" spans="1:11" ht="23.25" customHeight="1">
      <c r="A96" s="119" t="s">
        <v>75</v>
      </c>
      <c r="B96" s="115"/>
      <c r="C96" s="149">
        <f>SUM(C86:C95)</f>
        <v>13320188</v>
      </c>
      <c r="D96" s="127"/>
      <c r="E96" s="149">
        <f>SUM(E86:E95)</f>
        <v>12839549</v>
      </c>
      <c r="F96" s="127"/>
      <c r="G96" s="149">
        <f>SUM(G86:G95)</f>
        <v>11930817</v>
      </c>
      <c r="H96" s="127"/>
      <c r="I96" s="149">
        <f>SUM(I86:I95)</f>
        <v>11606051</v>
      </c>
    </row>
    <row r="97" spans="1:11" ht="23.25" customHeight="1">
      <c r="A97" s="114" t="s">
        <v>59</v>
      </c>
      <c r="B97" s="115"/>
      <c r="C97" s="122">
        <v>909606</v>
      </c>
      <c r="D97" s="122"/>
      <c r="E97" s="122">
        <v>874375</v>
      </c>
      <c r="F97" s="122"/>
      <c r="G97" s="147">
        <v>0</v>
      </c>
      <c r="H97" s="122"/>
      <c r="I97" s="122">
        <v>0</v>
      </c>
      <c r="K97" s="148"/>
    </row>
    <row r="98" spans="1:11" ht="23.25" customHeight="1">
      <c r="A98" s="119" t="s">
        <v>16</v>
      </c>
      <c r="B98" s="115"/>
      <c r="C98" s="128">
        <f>SUM(C96:C97)</f>
        <v>14229794</v>
      </c>
      <c r="D98" s="129"/>
      <c r="E98" s="150">
        <f>SUM(E96:E97)</f>
        <v>13713924</v>
      </c>
      <c r="F98" s="129"/>
      <c r="G98" s="128">
        <f>SUM(G96:G97)</f>
        <v>11930817</v>
      </c>
      <c r="H98" s="129"/>
      <c r="I98" s="151">
        <f>SUM(I96:I97)</f>
        <v>11606051</v>
      </c>
    </row>
    <row r="99" spans="1:11" ht="23.25" customHeight="1">
      <c r="A99" s="119"/>
      <c r="B99" s="115"/>
      <c r="C99" s="127"/>
      <c r="D99" s="129"/>
      <c r="E99" s="149"/>
      <c r="F99" s="129"/>
      <c r="G99" s="127"/>
      <c r="H99" s="129"/>
      <c r="I99" s="152"/>
    </row>
    <row r="100" spans="1:11" ht="23.25" customHeight="1" thickBot="1">
      <c r="A100" s="119" t="s">
        <v>17</v>
      </c>
      <c r="B100" s="115"/>
      <c r="C100" s="132">
        <f>+C71+C98</f>
        <v>29072570</v>
      </c>
      <c r="D100" s="129"/>
      <c r="E100" s="153">
        <f>E98+E71</f>
        <v>29692498</v>
      </c>
      <c r="F100" s="129"/>
      <c r="G100" s="132">
        <f>+G71+G98</f>
        <v>24863843</v>
      </c>
      <c r="H100" s="129"/>
      <c r="I100" s="154">
        <f>I98+I71</f>
        <v>25518044</v>
      </c>
    </row>
    <row r="101" spans="1:11" ht="23.25" customHeight="1" thickTop="1">
      <c r="A101" s="119"/>
      <c r="B101" s="115"/>
      <c r="C101" s="155"/>
      <c r="D101" s="156"/>
      <c r="E101" s="155"/>
      <c r="F101" s="156"/>
      <c r="G101" s="157"/>
      <c r="H101" s="129"/>
      <c r="I101" s="157"/>
    </row>
    <row r="102" spans="1:11" ht="23.25" customHeight="1">
      <c r="C102" s="130">
        <f>C34-C100</f>
        <v>0</v>
      </c>
      <c r="D102" s="130"/>
      <c r="E102" s="130">
        <f>E34-E100</f>
        <v>0</v>
      </c>
      <c r="F102" s="130"/>
      <c r="G102" s="130">
        <f>G34-G100</f>
        <v>0</v>
      </c>
      <c r="H102" s="130"/>
      <c r="I102" s="130">
        <f>I34-I100</f>
        <v>0</v>
      </c>
    </row>
    <row r="103" spans="1:11" ht="23.25" customHeight="1">
      <c r="C103" s="136"/>
      <c r="E103" s="136"/>
    </row>
  </sheetData>
  <mergeCells count="9">
    <mergeCell ref="C80:I80"/>
    <mergeCell ref="G4:I4"/>
    <mergeCell ref="C8:I8"/>
    <mergeCell ref="C4:E4"/>
    <mergeCell ref="C39:E39"/>
    <mergeCell ref="G39:I39"/>
    <mergeCell ref="C43:I43"/>
    <mergeCell ref="C76:E76"/>
    <mergeCell ref="G76:I76"/>
  </mergeCells>
  <phoneticPr fontId="5" type="noConversion"/>
  <pageMargins left="0.8" right="0.8" top="0.48" bottom="0.5" header="0.5" footer="0.5"/>
  <pageSetup paperSize="9" scale="82" firstPageNumber="3" orientation="portrait" useFirstPageNumber="1" r:id="rId1"/>
  <headerFooter alignWithMargins="0">
    <oddFooter xml:space="preserve">&amp;L&amp;15  หมายเหตุประกอบงบการเงินเป็นส่วนหนึ่งของงบการเงินระหว่างกาลนี้&amp;16
&amp;C&amp;15
&amp;P&amp;R&amp;"Angsana New,Italic"&amp;15
</oddFooter>
  </headerFooter>
  <rowBreaks count="2" manualBreakCount="2">
    <brk id="35" max="16383" man="1"/>
    <brk id="7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FFFF"/>
  </sheetPr>
  <dimension ref="A1:V103"/>
  <sheetViews>
    <sheetView view="pageBreakPreview" zoomScale="90" zoomScaleNormal="90" zoomScaleSheetLayoutView="90" workbookViewId="0">
      <selection activeCell="A98" sqref="A98"/>
    </sheetView>
  </sheetViews>
  <sheetFormatPr defaultColWidth="9.26953125" defaultRowHeight="23.25" customHeight="1"/>
  <cols>
    <col min="1" max="1" width="47.36328125" style="1" customWidth="1"/>
    <col min="2" max="2" width="9.54296875" style="43" bestFit="1" customWidth="1"/>
    <col min="3" max="3" width="12.7265625" style="3" customWidth="1"/>
    <col min="4" max="4" width="0.7265625" style="3" customWidth="1"/>
    <col min="5" max="5" width="12.7265625" style="3" customWidth="1"/>
    <col min="6" max="6" width="0.7265625" style="3" customWidth="1"/>
    <col min="7" max="7" width="12.7265625" style="3" customWidth="1"/>
    <col min="8" max="8" width="0.7265625" style="3" customWidth="1"/>
    <col min="9" max="9" width="12.7265625" style="3" customWidth="1"/>
    <col min="10" max="10" width="12.7265625" style="29" hidden="1" customWidth="1"/>
    <col min="11" max="15" width="9.26953125" style="3" hidden="1" customWidth="1"/>
    <col min="16" max="16" width="9.7265625" style="3" hidden="1" customWidth="1"/>
    <col min="17" max="17" width="10.26953125" style="3" hidden="1" customWidth="1"/>
    <col min="18" max="18" width="9.26953125" style="3" hidden="1" customWidth="1"/>
    <col min="19" max="19" width="11.54296875" style="3" bestFit="1" customWidth="1"/>
    <col min="20" max="20" width="2.26953125" style="3" customWidth="1"/>
    <col min="21" max="16384" width="9.26953125" style="3"/>
  </cols>
  <sheetData>
    <row r="1" spans="1:19" ht="23.25" customHeight="1">
      <c r="A1" s="30" t="s">
        <v>94</v>
      </c>
    </row>
    <row r="2" spans="1:19" ht="23.25" customHeight="1">
      <c r="A2" s="30" t="s">
        <v>82</v>
      </c>
      <c r="B2" s="44"/>
      <c r="C2" s="17"/>
      <c r="D2" s="99"/>
      <c r="E2" s="17"/>
    </row>
    <row r="3" spans="1:19" ht="15" customHeight="1"/>
    <row r="4" spans="1:19" ht="23.25" customHeight="1">
      <c r="C4" s="217" t="s">
        <v>32</v>
      </c>
      <c r="D4" s="217"/>
      <c r="E4" s="217"/>
      <c r="F4" s="99"/>
      <c r="G4" s="217" t="s">
        <v>46</v>
      </c>
      <c r="H4" s="217"/>
      <c r="I4" s="217"/>
    </row>
    <row r="5" spans="1:19" ht="23.25" customHeight="1">
      <c r="C5" s="215" t="s">
        <v>83</v>
      </c>
      <c r="D5" s="215"/>
      <c r="E5" s="215"/>
      <c r="F5" s="100"/>
      <c r="G5" s="215" t="s">
        <v>83</v>
      </c>
      <c r="H5" s="215"/>
      <c r="I5" s="215"/>
    </row>
    <row r="6" spans="1:19" ht="23.25" customHeight="1">
      <c r="C6" s="215" t="s">
        <v>152</v>
      </c>
      <c r="D6" s="215"/>
      <c r="E6" s="215"/>
      <c r="F6" s="100"/>
      <c r="G6" s="215" t="s">
        <v>152</v>
      </c>
      <c r="H6" s="215"/>
      <c r="I6" s="215"/>
    </row>
    <row r="7" spans="1:19" ht="23.25" customHeight="1">
      <c r="A7" s="4"/>
      <c r="B7" s="45" t="s">
        <v>1</v>
      </c>
      <c r="C7" s="116">
        <v>2563</v>
      </c>
      <c r="D7" s="116"/>
      <c r="E7" s="116">
        <v>2562</v>
      </c>
      <c r="F7" s="116"/>
      <c r="G7" s="116">
        <v>2563</v>
      </c>
      <c r="H7" s="116"/>
      <c r="I7" s="116">
        <v>2562</v>
      </c>
    </row>
    <row r="8" spans="1:19" ht="23.25" customHeight="1">
      <c r="B8" s="45"/>
      <c r="C8" s="216" t="s">
        <v>84</v>
      </c>
      <c r="D8" s="216"/>
      <c r="E8" s="216"/>
      <c r="F8" s="216"/>
      <c r="G8" s="216"/>
      <c r="H8" s="216"/>
      <c r="I8" s="216"/>
    </row>
    <row r="9" spans="1:19" ht="23.25" customHeight="1">
      <c r="A9" s="7" t="s">
        <v>24</v>
      </c>
      <c r="B9" s="190">
        <v>4</v>
      </c>
      <c r="C9" s="5"/>
      <c r="D9" s="5"/>
      <c r="E9" s="5"/>
      <c r="F9" s="5"/>
      <c r="G9" s="5"/>
      <c r="H9" s="5"/>
      <c r="I9" s="5"/>
      <c r="J9" s="29" t="s">
        <v>137</v>
      </c>
      <c r="Q9" s="3" t="s">
        <v>159</v>
      </c>
    </row>
    <row r="10" spans="1:19" ht="23.25" customHeight="1">
      <c r="A10" s="1" t="s">
        <v>96</v>
      </c>
      <c r="C10" s="94">
        <v>281299</v>
      </c>
      <c r="D10" s="5"/>
      <c r="E10" s="94">
        <v>300789</v>
      </c>
      <c r="F10" s="5"/>
      <c r="G10" s="94">
        <v>72259</v>
      </c>
      <c r="H10" s="5"/>
      <c r="I10" s="26">
        <v>70015</v>
      </c>
      <c r="K10" s="39"/>
      <c r="P10" s="39">
        <f>G61-Q10</f>
        <v>90853</v>
      </c>
      <c r="Q10" s="29">
        <v>74314</v>
      </c>
      <c r="R10" s="29">
        <f>G10-P10</f>
        <v>-18594</v>
      </c>
      <c r="S10" s="29"/>
    </row>
    <row r="11" spans="1:19" ht="23.25" customHeight="1">
      <c r="A11" s="1" t="s">
        <v>25</v>
      </c>
      <c r="C11" s="94">
        <v>74990</v>
      </c>
      <c r="D11" s="8"/>
      <c r="E11" s="26">
        <v>84244</v>
      </c>
      <c r="F11" s="8"/>
      <c r="G11" s="94">
        <v>0</v>
      </c>
      <c r="H11" s="8"/>
      <c r="I11" s="26">
        <v>0</v>
      </c>
      <c r="K11" s="39"/>
      <c r="P11" s="39">
        <f>G62-Q11</f>
        <v>0</v>
      </c>
      <c r="Q11" s="29">
        <v>0</v>
      </c>
      <c r="R11" s="29">
        <f>G11-P11</f>
        <v>0</v>
      </c>
    </row>
    <row r="12" spans="1:19" ht="23.25" customHeight="1">
      <c r="A12" s="1" t="s">
        <v>186</v>
      </c>
      <c r="C12" s="94">
        <v>28625</v>
      </c>
      <c r="D12" s="8"/>
      <c r="E12" s="26">
        <v>90054</v>
      </c>
      <c r="F12" s="8"/>
      <c r="G12" s="94">
        <v>60703</v>
      </c>
      <c r="H12" s="8"/>
      <c r="I12" s="36">
        <v>84241</v>
      </c>
      <c r="K12" s="39"/>
      <c r="P12" s="39">
        <f>G63-Q12</f>
        <v>34330</v>
      </c>
      <c r="Q12" s="29">
        <v>80913</v>
      </c>
      <c r="R12" s="29">
        <f>G12-P12</f>
        <v>26373</v>
      </c>
    </row>
    <row r="13" spans="1:19" ht="23.25" customHeight="1">
      <c r="A13" s="1" t="s">
        <v>180</v>
      </c>
      <c r="C13" s="86"/>
      <c r="D13" s="10"/>
      <c r="E13" s="86"/>
      <c r="F13" s="10"/>
      <c r="G13" s="84"/>
      <c r="H13" s="10"/>
      <c r="I13" s="84"/>
      <c r="K13" s="39"/>
      <c r="P13" s="39"/>
      <c r="Q13" s="29"/>
      <c r="R13" s="29"/>
    </row>
    <row r="14" spans="1:19" ht="23.25" customHeight="1">
      <c r="A14" s="3" t="s">
        <v>149</v>
      </c>
      <c r="C14" s="86">
        <v>65847</v>
      </c>
      <c r="D14" s="10"/>
      <c r="E14" s="193">
        <v>0</v>
      </c>
      <c r="F14" s="10"/>
      <c r="G14" s="86">
        <v>30591</v>
      </c>
      <c r="H14" s="10"/>
      <c r="I14" s="193">
        <v>0</v>
      </c>
      <c r="K14" s="39"/>
      <c r="P14" s="39"/>
      <c r="Q14" s="29"/>
      <c r="R14" s="29"/>
    </row>
    <row r="15" spans="1:19" ht="23.25" customHeight="1">
      <c r="A15" s="3" t="s">
        <v>146</v>
      </c>
      <c r="B15" s="43" t="s">
        <v>209</v>
      </c>
      <c r="C15" s="193">
        <v>0</v>
      </c>
      <c r="D15" s="10"/>
      <c r="E15" s="193">
        <v>0</v>
      </c>
      <c r="F15" s="10"/>
      <c r="G15" s="84">
        <v>59877</v>
      </c>
      <c r="H15" s="10"/>
      <c r="I15" s="84">
        <v>13246</v>
      </c>
      <c r="K15" s="39"/>
      <c r="P15" s="39"/>
      <c r="Q15" s="29"/>
      <c r="R15" s="29"/>
    </row>
    <row r="16" spans="1:19" ht="23.25" customHeight="1">
      <c r="A16" s="1" t="s">
        <v>26</v>
      </c>
      <c r="C16" s="192">
        <v>610</v>
      </c>
      <c r="D16" s="10"/>
      <c r="E16" s="95">
        <v>10523</v>
      </c>
      <c r="F16" s="10"/>
      <c r="G16" s="192">
        <v>256</v>
      </c>
      <c r="H16" s="10"/>
      <c r="I16" s="79">
        <v>897</v>
      </c>
      <c r="K16" s="39"/>
      <c r="P16" s="39">
        <f>G65-Q16</f>
        <v>-14315</v>
      </c>
      <c r="Q16" s="29">
        <v>15095</v>
      </c>
      <c r="R16" s="29">
        <f>G16-P16</f>
        <v>14571</v>
      </c>
    </row>
    <row r="17" spans="1:22" ht="23.25" customHeight="1">
      <c r="A17" s="4" t="s">
        <v>27</v>
      </c>
      <c r="C17" s="85">
        <f>SUM(C10:C16)</f>
        <v>451371</v>
      </c>
      <c r="D17" s="14"/>
      <c r="E17" s="85">
        <f>SUM(E10:E16)</f>
        <v>485610</v>
      </c>
      <c r="F17" s="14"/>
      <c r="G17" s="85">
        <f>SUM(G10:G16)</f>
        <v>223686</v>
      </c>
      <c r="H17" s="14"/>
      <c r="I17" s="85">
        <f>SUM(I10:I16)</f>
        <v>168399</v>
      </c>
      <c r="J17" s="27">
        <f>SUM(J10:J16)</f>
        <v>0</v>
      </c>
      <c r="V17" s="39"/>
    </row>
    <row r="18" spans="1:22" ht="23.25" customHeight="1">
      <c r="C18" s="8"/>
      <c r="D18" s="8"/>
      <c r="E18" s="8"/>
      <c r="F18" s="8"/>
      <c r="G18" s="8"/>
      <c r="H18" s="8"/>
      <c r="I18" s="8"/>
    </row>
    <row r="19" spans="1:22" ht="23.25" customHeight="1">
      <c r="A19" s="7" t="s">
        <v>28</v>
      </c>
      <c r="B19" s="190">
        <v>4</v>
      </c>
      <c r="C19" s="46"/>
      <c r="D19" s="8"/>
      <c r="E19" s="46"/>
      <c r="F19" s="8"/>
      <c r="G19" s="46"/>
      <c r="H19" s="8"/>
      <c r="I19" s="46"/>
    </row>
    <row r="20" spans="1:22" ht="23.25" customHeight="1">
      <c r="A20" s="1" t="s">
        <v>97</v>
      </c>
      <c r="C20" s="94">
        <v>37676</v>
      </c>
      <c r="D20" s="8"/>
      <c r="E20" s="29">
        <v>91785</v>
      </c>
      <c r="F20" s="8"/>
      <c r="G20" s="94">
        <v>4211</v>
      </c>
      <c r="H20" s="8"/>
      <c r="I20" s="26">
        <v>13325</v>
      </c>
      <c r="J20" s="29">
        <v>147683</v>
      </c>
      <c r="K20" s="39">
        <f>G20-I20</f>
        <v>-9114</v>
      </c>
      <c r="L20" s="83">
        <f>G20/G10</f>
        <v>5.8276477670601588E-2</v>
      </c>
      <c r="M20" s="82">
        <f>I20/I10</f>
        <v>0.19031636077983288</v>
      </c>
      <c r="O20" s="3">
        <v>5583</v>
      </c>
      <c r="P20" s="39">
        <f t="shared" ref="P20:P25" si="0">G69-Q20</f>
        <v>-6747</v>
      </c>
      <c r="Q20" s="29">
        <v>24365</v>
      </c>
      <c r="R20" s="29">
        <f t="shared" ref="R20:R25" si="1">G20-P20</f>
        <v>10958</v>
      </c>
    </row>
    <row r="21" spans="1:22" ht="23.25" customHeight="1">
      <c r="A21" s="1" t="s">
        <v>29</v>
      </c>
      <c r="C21" s="94">
        <v>21925</v>
      </c>
      <c r="D21" s="8"/>
      <c r="E21" s="26">
        <v>25296</v>
      </c>
      <c r="F21" s="8"/>
      <c r="G21" s="94">
        <v>0</v>
      </c>
      <c r="H21" s="8"/>
      <c r="I21" s="28">
        <v>0</v>
      </c>
      <c r="P21" s="39">
        <f t="shared" si="0"/>
        <v>0</v>
      </c>
      <c r="Q21" s="29">
        <v>0</v>
      </c>
      <c r="R21" s="29">
        <f t="shared" si="1"/>
        <v>0</v>
      </c>
    </row>
    <row r="22" spans="1:22" ht="23.25" customHeight="1">
      <c r="A22" s="1" t="s">
        <v>138</v>
      </c>
      <c r="P22" s="39">
        <f t="shared" si="0"/>
        <v>0</v>
      </c>
      <c r="Q22" s="29"/>
      <c r="R22" s="29">
        <f>G22-P22</f>
        <v>0</v>
      </c>
    </row>
    <row r="23" spans="1:22" ht="23.25" customHeight="1">
      <c r="A23" s="3" t="s">
        <v>149</v>
      </c>
      <c r="C23" s="94">
        <v>0</v>
      </c>
      <c r="D23" s="10"/>
      <c r="E23" s="84">
        <v>1888</v>
      </c>
      <c r="F23" s="10"/>
      <c r="G23" s="94">
        <v>0</v>
      </c>
      <c r="H23" s="10"/>
      <c r="I23" s="26">
        <v>13521</v>
      </c>
      <c r="P23" s="39">
        <f t="shared" si="0"/>
        <v>51828</v>
      </c>
      <c r="Q23" s="29">
        <v>11171</v>
      </c>
      <c r="R23" s="29">
        <f>G23-P23</f>
        <v>-51828</v>
      </c>
    </row>
    <row r="24" spans="1:22" ht="23.25" customHeight="1">
      <c r="A24" s="1" t="s">
        <v>139</v>
      </c>
      <c r="C24" s="94">
        <v>1682</v>
      </c>
      <c r="D24" s="8"/>
      <c r="E24" s="26">
        <v>1897</v>
      </c>
      <c r="F24" s="8"/>
      <c r="G24" s="94">
        <v>67</v>
      </c>
      <c r="H24" s="10"/>
      <c r="I24" s="8">
        <v>218</v>
      </c>
      <c r="J24" s="29">
        <v>6559</v>
      </c>
      <c r="P24" s="39">
        <f t="shared" si="0"/>
        <v>331</v>
      </c>
      <c r="Q24" s="29">
        <v>92</v>
      </c>
      <c r="R24" s="29">
        <f t="shared" si="1"/>
        <v>-264</v>
      </c>
    </row>
    <row r="25" spans="1:22" ht="23.25" customHeight="1">
      <c r="A25" s="1" t="s">
        <v>50</v>
      </c>
      <c r="C25" s="94">
        <v>49338</v>
      </c>
      <c r="D25" s="10"/>
      <c r="E25" s="84">
        <v>84752</v>
      </c>
      <c r="F25" s="10"/>
      <c r="G25" s="94">
        <v>32614</v>
      </c>
      <c r="H25" s="10"/>
      <c r="I25" s="8">
        <v>10675</v>
      </c>
      <c r="J25" s="29">
        <v>117698</v>
      </c>
      <c r="P25" s="39">
        <f t="shared" si="0"/>
        <v>42156</v>
      </c>
      <c r="Q25" s="29">
        <v>34405</v>
      </c>
      <c r="R25" s="29">
        <f t="shared" si="1"/>
        <v>-9542</v>
      </c>
    </row>
    <row r="26" spans="1:22" ht="23.25" customHeight="1">
      <c r="A26" s="4" t="s">
        <v>30</v>
      </c>
      <c r="C26" s="87">
        <f>SUM(C20:C25)</f>
        <v>110621</v>
      </c>
      <c r="D26" s="14"/>
      <c r="E26" s="87">
        <f>SUM(E20:E25)</f>
        <v>205618</v>
      </c>
      <c r="F26" s="14"/>
      <c r="G26" s="87">
        <f>SUM(G20:G25)</f>
        <v>36892</v>
      </c>
      <c r="H26" s="14"/>
      <c r="I26" s="87">
        <f>SUM(I20:I25)</f>
        <v>37739</v>
      </c>
      <c r="J26" s="12">
        <f ca="1">SUM(J20:J29)</f>
        <v>634756</v>
      </c>
    </row>
    <row r="27" spans="1:22" ht="23.25" customHeight="1">
      <c r="A27" s="4"/>
      <c r="C27" s="11"/>
      <c r="D27" s="14"/>
      <c r="E27" s="11"/>
      <c r="F27" s="14"/>
      <c r="G27" s="11"/>
      <c r="H27" s="14"/>
      <c r="I27" s="11"/>
    </row>
    <row r="28" spans="1:22" ht="23.25" customHeight="1">
      <c r="A28" s="119" t="s">
        <v>189</v>
      </c>
      <c r="C28" s="189">
        <f>+C17-C26</f>
        <v>340750</v>
      </c>
      <c r="D28" s="14"/>
      <c r="E28" s="189">
        <f>+E17-E26</f>
        <v>279992</v>
      </c>
      <c r="F28" s="14"/>
      <c r="G28" s="189">
        <f>+G17-G26</f>
        <v>186794</v>
      </c>
      <c r="H28" s="14"/>
      <c r="I28" s="189">
        <f>+I17-I26</f>
        <v>130660</v>
      </c>
    </row>
    <row r="29" spans="1:22" ht="23.25" customHeight="1">
      <c r="A29" s="1" t="s">
        <v>51</v>
      </c>
      <c r="B29" s="190">
        <v>4</v>
      </c>
      <c r="C29" s="94">
        <v>-50366</v>
      </c>
      <c r="D29" s="10"/>
      <c r="E29" s="86">
        <v>-88942</v>
      </c>
      <c r="F29" s="10"/>
      <c r="G29" s="94">
        <v>-40732</v>
      </c>
      <c r="H29" s="10"/>
      <c r="I29" s="8">
        <v>-89386</v>
      </c>
      <c r="J29" s="29">
        <v>362816</v>
      </c>
      <c r="P29" s="39">
        <f>G78-Q29</f>
        <v>-179099</v>
      </c>
      <c r="Q29" s="29">
        <v>89942</v>
      </c>
      <c r="R29" s="29">
        <f>G29-P29</f>
        <v>138367</v>
      </c>
    </row>
    <row r="30" spans="1:22" ht="23.25" customHeight="1">
      <c r="A30" s="1" t="s">
        <v>196</v>
      </c>
      <c r="B30" s="190"/>
      <c r="C30" s="11"/>
      <c r="D30" s="14"/>
      <c r="E30" s="11"/>
      <c r="F30" s="14"/>
      <c r="G30" s="11"/>
      <c r="H30" s="14"/>
      <c r="I30" s="11"/>
    </row>
    <row r="31" spans="1:22" ht="23.25" customHeight="1">
      <c r="A31" s="1" t="s">
        <v>197</v>
      </c>
      <c r="B31" s="190">
        <v>8</v>
      </c>
      <c r="C31" s="95">
        <v>-671</v>
      </c>
      <c r="D31" s="8"/>
      <c r="E31" s="95">
        <v>17038</v>
      </c>
      <c r="F31" s="8"/>
      <c r="G31" s="78">
        <v>0</v>
      </c>
      <c r="H31" s="8"/>
      <c r="I31" s="78">
        <v>0</v>
      </c>
    </row>
    <row r="32" spans="1:22" ht="23.25" customHeight="1">
      <c r="A32" s="4" t="s">
        <v>190</v>
      </c>
      <c r="B32" s="190"/>
      <c r="C32" s="127">
        <f>SUM(C28:C31)</f>
        <v>289713</v>
      </c>
      <c r="D32" s="14"/>
      <c r="E32" s="127">
        <f>SUM(E28:E31)</f>
        <v>208088</v>
      </c>
      <c r="F32" s="14"/>
      <c r="G32" s="127">
        <f>SUM(G28:G31)</f>
        <v>146062</v>
      </c>
      <c r="H32" s="14"/>
      <c r="I32" s="127">
        <f>SUM(I28:I31)</f>
        <v>41274</v>
      </c>
      <c r="J32" s="14" t="e">
        <f ca="1">+J17-J26+SUM(#REF!)</f>
        <v>#REF!</v>
      </c>
      <c r="R32" s="93"/>
      <c r="S32" s="29"/>
    </row>
    <row r="33" spans="1:19" ht="23.25" customHeight="1">
      <c r="A33" s="1" t="s">
        <v>191</v>
      </c>
      <c r="B33" s="190">
        <v>14</v>
      </c>
      <c r="C33" s="96">
        <v>-70712</v>
      </c>
      <c r="D33" s="8"/>
      <c r="E33" s="96">
        <v>-44702</v>
      </c>
      <c r="F33" s="8"/>
      <c r="G33" s="96">
        <v>-26387</v>
      </c>
      <c r="H33" s="8"/>
      <c r="I33" s="29">
        <v>-1783</v>
      </c>
      <c r="P33" s="39">
        <f>G82-Q33</f>
        <v>-75547</v>
      </c>
      <c r="Q33" s="29">
        <v>-2238</v>
      </c>
      <c r="R33" s="29">
        <f>G33-P33</f>
        <v>49160</v>
      </c>
      <c r="S33" s="48"/>
    </row>
    <row r="34" spans="1:19" ht="23.25" customHeight="1" thickBot="1">
      <c r="A34" s="4" t="s">
        <v>192</v>
      </c>
      <c r="B34" s="47"/>
      <c r="C34" s="191">
        <f>SUM(C32:C33)</f>
        <v>219001</v>
      </c>
      <c r="D34" s="11"/>
      <c r="E34" s="191">
        <f>SUM(E32:E33)</f>
        <v>163386</v>
      </c>
      <c r="F34" s="11"/>
      <c r="G34" s="191">
        <f>SUM(G32:G33)</f>
        <v>119675</v>
      </c>
      <c r="H34" s="11"/>
      <c r="I34" s="191">
        <f>SUM(I32:I33)</f>
        <v>39491</v>
      </c>
      <c r="J34" s="25" t="e">
        <f ca="1">SUM(J32:J33)</f>
        <v>#REF!</v>
      </c>
      <c r="R34" s="93"/>
      <c r="S34" s="29"/>
    </row>
    <row r="35" spans="1:19" ht="23.25" customHeight="1" thickTop="1">
      <c r="A35" s="4"/>
      <c r="C35" s="73"/>
      <c r="D35" s="8"/>
      <c r="E35" s="73"/>
      <c r="F35" s="8"/>
      <c r="G35" s="73"/>
      <c r="H35" s="8"/>
      <c r="I35" s="73"/>
      <c r="S35" s="39"/>
    </row>
    <row r="36" spans="1:19" ht="23.25" customHeight="1">
      <c r="A36" s="30" t="s">
        <v>94</v>
      </c>
      <c r="C36" s="48"/>
      <c r="E36" s="48"/>
      <c r="F36" s="48"/>
      <c r="G36" s="48"/>
      <c r="H36" s="48"/>
      <c r="I36" s="48"/>
    </row>
    <row r="37" spans="1:19" ht="23.25" customHeight="1">
      <c r="A37" s="30" t="s">
        <v>82</v>
      </c>
      <c r="B37" s="44"/>
      <c r="C37" s="17"/>
      <c r="D37" s="99"/>
      <c r="E37" s="17"/>
    </row>
    <row r="38" spans="1:19" ht="13.5" customHeight="1"/>
    <row r="39" spans="1:19" ht="23.25" customHeight="1">
      <c r="C39" s="217" t="s">
        <v>32</v>
      </c>
      <c r="D39" s="217"/>
      <c r="E39" s="217"/>
      <c r="F39" s="99"/>
      <c r="G39" s="217" t="s">
        <v>46</v>
      </c>
      <c r="H39" s="217"/>
      <c r="I39" s="217"/>
    </row>
    <row r="40" spans="1:19" ht="23.25" customHeight="1">
      <c r="C40" s="215" t="s">
        <v>83</v>
      </c>
      <c r="D40" s="215"/>
      <c r="E40" s="215"/>
      <c r="F40" s="100"/>
      <c r="G40" s="215" t="s">
        <v>83</v>
      </c>
      <c r="H40" s="215"/>
      <c r="I40" s="215"/>
    </row>
    <row r="41" spans="1:19" ht="23.25" customHeight="1">
      <c r="C41" s="215" t="s">
        <v>152</v>
      </c>
      <c r="D41" s="215"/>
      <c r="E41" s="215"/>
      <c r="F41" s="100"/>
      <c r="G41" s="215" t="s">
        <v>152</v>
      </c>
      <c r="H41" s="215"/>
      <c r="I41" s="215"/>
    </row>
    <row r="42" spans="1:19" ht="23.25" customHeight="1">
      <c r="A42" s="4"/>
      <c r="B42" s="45" t="s">
        <v>1</v>
      </c>
      <c r="C42" s="116">
        <v>2563</v>
      </c>
      <c r="D42" s="116"/>
      <c r="E42" s="116">
        <v>2562</v>
      </c>
      <c r="F42" s="116"/>
      <c r="G42" s="116">
        <v>2563</v>
      </c>
      <c r="H42" s="116"/>
      <c r="I42" s="116">
        <v>2562</v>
      </c>
    </row>
    <row r="43" spans="1:19" ht="23.25" customHeight="1">
      <c r="B43" s="45"/>
      <c r="C43" s="216" t="s">
        <v>84</v>
      </c>
      <c r="D43" s="216"/>
      <c r="E43" s="216"/>
      <c r="F43" s="216"/>
      <c r="G43" s="216"/>
      <c r="H43" s="216"/>
      <c r="I43" s="216"/>
    </row>
    <row r="44" spans="1:19" ht="23.25" customHeight="1">
      <c r="A44" s="4" t="s">
        <v>193</v>
      </c>
      <c r="C44" s="90"/>
      <c r="D44" s="2"/>
      <c r="E44" s="2"/>
      <c r="F44" s="2"/>
      <c r="G44" s="2"/>
      <c r="H44" s="2"/>
      <c r="I44" s="2"/>
    </row>
    <row r="45" spans="1:19" ht="23.25" customHeight="1">
      <c r="A45" s="1" t="s">
        <v>71</v>
      </c>
      <c r="C45" s="29">
        <f>C47-C46</f>
        <v>202804</v>
      </c>
      <c r="D45" s="29"/>
      <c r="E45" s="29">
        <f>E47-E46</f>
        <v>148065</v>
      </c>
      <c r="F45" s="29"/>
      <c r="G45" s="29">
        <f>+G34</f>
        <v>119675</v>
      </c>
      <c r="H45" s="29"/>
      <c r="I45" s="29">
        <f>I47-I46</f>
        <v>39491</v>
      </c>
    </row>
    <row r="46" spans="1:19" ht="23.25" customHeight="1">
      <c r="A46" s="1" t="s">
        <v>72</v>
      </c>
      <c r="C46" s="96">
        <v>16197</v>
      </c>
      <c r="D46" s="49"/>
      <c r="E46" s="36">
        <v>15321</v>
      </c>
      <c r="F46" s="49"/>
      <c r="G46" s="29">
        <v>0</v>
      </c>
      <c r="H46" s="50"/>
      <c r="I46" s="29">
        <v>0</v>
      </c>
    </row>
    <row r="47" spans="1:19" ht="23.25" customHeight="1" thickBot="1">
      <c r="A47" s="4"/>
      <c r="C47" s="88">
        <f>C34</f>
        <v>219001</v>
      </c>
      <c r="D47" s="21"/>
      <c r="E47" s="88">
        <f>E34</f>
        <v>163386</v>
      </c>
      <c r="F47" s="21"/>
      <c r="G47" s="20">
        <f>G34</f>
        <v>119675</v>
      </c>
      <c r="H47" s="21"/>
      <c r="I47" s="20">
        <f>I34</f>
        <v>39491</v>
      </c>
    </row>
    <row r="48" spans="1:19" ht="13.5" customHeight="1" thickTop="1">
      <c r="A48" s="4"/>
      <c r="C48" s="91"/>
      <c r="D48" s="21"/>
      <c r="E48" s="91"/>
      <c r="F48" s="21"/>
      <c r="G48" s="22"/>
      <c r="H48" s="21"/>
      <c r="I48" s="22"/>
    </row>
    <row r="49" spans="1:16" ht="23.25" customHeight="1">
      <c r="A49" s="4" t="s">
        <v>194</v>
      </c>
      <c r="C49" s="89"/>
      <c r="E49" s="89"/>
    </row>
    <row r="50" spans="1:16" ht="23.25" customHeight="1" thickBot="1">
      <c r="A50" s="1" t="s">
        <v>195</v>
      </c>
      <c r="B50" s="190">
        <v>15</v>
      </c>
      <c r="C50" s="92">
        <f>C45/'BS3'!C86</f>
        <v>3.1201431422052575E-2</v>
      </c>
      <c r="D50" s="51"/>
      <c r="E50" s="92">
        <f>E45/'BS3'!C86</f>
        <v>2.277982654930975E-2</v>
      </c>
      <c r="F50" s="51"/>
      <c r="G50" s="92">
        <f>G45/'BS3'!G86</f>
        <v>1.8412020006677098E-2</v>
      </c>
      <c r="H50" s="51"/>
      <c r="I50" s="80">
        <f>I45/'BS3'!C86</f>
        <v>6.0756973643926069E-3</v>
      </c>
    </row>
    <row r="51" spans="1:16" ht="23.25" customHeight="1" thickTop="1"/>
    <row r="52" spans="1:16" ht="23.25" customHeight="1">
      <c r="A52" s="30" t="s">
        <v>94</v>
      </c>
    </row>
    <row r="53" spans="1:16" ht="23.25" customHeight="1">
      <c r="A53" s="30" t="s">
        <v>82</v>
      </c>
      <c r="B53" s="44"/>
      <c r="C53" s="17"/>
      <c r="D53" s="102"/>
      <c r="E53" s="17"/>
    </row>
    <row r="55" spans="1:16" ht="23.25" customHeight="1">
      <c r="C55" s="217" t="s">
        <v>32</v>
      </c>
      <c r="D55" s="217"/>
      <c r="E55" s="217"/>
      <c r="F55" s="102"/>
      <c r="G55" s="217" t="s">
        <v>46</v>
      </c>
      <c r="H55" s="217"/>
      <c r="I55" s="217"/>
    </row>
    <row r="56" spans="1:16" ht="23.25" customHeight="1">
      <c r="C56" s="215" t="s">
        <v>154</v>
      </c>
      <c r="D56" s="215"/>
      <c r="E56" s="215"/>
      <c r="F56" s="103"/>
      <c r="G56" s="215" t="s">
        <v>154</v>
      </c>
      <c r="H56" s="215"/>
      <c r="I56" s="215"/>
    </row>
    <row r="57" spans="1:16" ht="23.25" customHeight="1">
      <c r="C57" s="215" t="s">
        <v>152</v>
      </c>
      <c r="D57" s="215"/>
      <c r="E57" s="215"/>
      <c r="F57" s="103"/>
      <c r="G57" s="215" t="s">
        <v>152</v>
      </c>
      <c r="H57" s="215"/>
      <c r="I57" s="215"/>
    </row>
    <row r="58" spans="1:16" ht="23.25" customHeight="1">
      <c r="A58" s="4"/>
      <c r="B58" s="45" t="s">
        <v>1</v>
      </c>
      <c r="C58" s="116">
        <v>2563</v>
      </c>
      <c r="D58" s="116"/>
      <c r="E58" s="116">
        <v>2562</v>
      </c>
      <c r="F58" s="116"/>
      <c r="G58" s="116">
        <v>2563</v>
      </c>
      <c r="H58" s="116"/>
      <c r="I58" s="116">
        <v>2562</v>
      </c>
    </row>
    <row r="59" spans="1:16" ht="23.25" customHeight="1">
      <c r="B59" s="45"/>
      <c r="C59" s="216" t="s">
        <v>84</v>
      </c>
      <c r="D59" s="216"/>
      <c r="E59" s="216"/>
      <c r="F59" s="216"/>
      <c r="G59" s="216"/>
      <c r="H59" s="216"/>
      <c r="I59" s="216"/>
    </row>
    <row r="60" spans="1:16" ht="23.25" customHeight="1">
      <c r="A60" s="7" t="s">
        <v>24</v>
      </c>
      <c r="B60" s="43">
        <v>4</v>
      </c>
      <c r="C60" s="5"/>
      <c r="D60" s="5"/>
      <c r="E60" s="5"/>
      <c r="F60" s="5"/>
      <c r="G60" s="5"/>
      <c r="H60" s="5"/>
      <c r="I60" s="5"/>
    </row>
    <row r="61" spans="1:16" ht="23.25" customHeight="1">
      <c r="A61" s="1" t="s">
        <v>96</v>
      </c>
      <c r="C61" s="94">
        <v>657249</v>
      </c>
      <c r="D61" s="5"/>
      <c r="E61" s="94">
        <v>601162</v>
      </c>
      <c r="F61" s="5"/>
      <c r="G61" s="26">
        <v>165167</v>
      </c>
      <c r="H61" s="5"/>
      <c r="I61" s="26">
        <v>144293</v>
      </c>
      <c r="P61" s="39"/>
    </row>
    <row r="62" spans="1:16" ht="23.25" customHeight="1">
      <c r="A62" s="1" t="s">
        <v>25</v>
      </c>
      <c r="C62" s="94">
        <v>151075</v>
      </c>
      <c r="D62" s="8"/>
      <c r="E62" s="26">
        <v>170723</v>
      </c>
      <c r="F62" s="8"/>
      <c r="G62" s="26">
        <v>0</v>
      </c>
      <c r="H62" s="8"/>
      <c r="I62" s="26">
        <v>0</v>
      </c>
      <c r="P62" s="39"/>
    </row>
    <row r="63" spans="1:16" ht="23.25" customHeight="1">
      <c r="A63" s="1" t="s">
        <v>186</v>
      </c>
      <c r="C63" s="94">
        <v>54300</v>
      </c>
      <c r="D63" s="8"/>
      <c r="E63" s="26">
        <v>165286</v>
      </c>
      <c r="F63" s="8"/>
      <c r="G63" s="26">
        <v>115243</v>
      </c>
      <c r="H63" s="8"/>
      <c r="I63" s="36">
        <v>165154</v>
      </c>
    </row>
    <row r="64" spans="1:16" ht="23.25" customHeight="1">
      <c r="A64" s="1" t="s">
        <v>146</v>
      </c>
      <c r="B64" s="43" t="s">
        <v>209</v>
      </c>
      <c r="C64" s="94">
        <v>0</v>
      </c>
      <c r="D64" s="8"/>
      <c r="E64" s="26">
        <v>0</v>
      </c>
      <c r="F64" s="8"/>
      <c r="G64" s="26">
        <v>368119</v>
      </c>
      <c r="H64" s="8"/>
      <c r="I64" s="36">
        <v>26155</v>
      </c>
    </row>
    <row r="65" spans="1:9" ht="23.25" customHeight="1">
      <c r="A65" s="1" t="s">
        <v>26</v>
      </c>
      <c r="C65" s="95">
        <v>1807</v>
      </c>
      <c r="D65" s="8"/>
      <c r="E65" s="95">
        <v>42036</v>
      </c>
      <c r="F65" s="8"/>
      <c r="G65" s="95">
        <v>780</v>
      </c>
      <c r="H65" s="8"/>
      <c r="I65" s="79">
        <v>3119</v>
      </c>
    </row>
    <row r="66" spans="1:9" ht="23.25" customHeight="1">
      <c r="A66" s="4" t="s">
        <v>27</v>
      </c>
      <c r="C66" s="85">
        <f>SUM(C61:C65)</f>
        <v>864431</v>
      </c>
      <c r="D66" s="14"/>
      <c r="E66" s="85">
        <f>SUM(E61:E65)</f>
        <v>979207</v>
      </c>
      <c r="F66" s="14"/>
      <c r="G66" s="85">
        <f>SUM(G61:G65)</f>
        <v>649309</v>
      </c>
      <c r="H66" s="14"/>
      <c r="I66" s="27">
        <f>SUM(I61:I65)</f>
        <v>338721</v>
      </c>
    </row>
    <row r="67" spans="1:9" ht="23.25" customHeight="1">
      <c r="C67" s="8"/>
      <c r="D67" s="8"/>
      <c r="E67" s="8"/>
      <c r="F67" s="8"/>
      <c r="G67" s="8"/>
      <c r="H67" s="8"/>
      <c r="I67" s="8"/>
    </row>
    <row r="68" spans="1:9" ht="23.25" customHeight="1">
      <c r="A68" s="7" t="s">
        <v>28</v>
      </c>
      <c r="B68" s="43">
        <v>4</v>
      </c>
      <c r="C68" s="46"/>
      <c r="D68" s="8"/>
      <c r="E68" s="46"/>
      <c r="F68" s="8"/>
      <c r="G68" s="46"/>
      <c r="H68" s="8"/>
      <c r="I68" s="46"/>
    </row>
    <row r="69" spans="1:9" ht="23.25" customHeight="1">
      <c r="A69" s="1" t="s">
        <v>97</v>
      </c>
      <c r="C69" s="94">
        <v>112101</v>
      </c>
      <c r="D69" s="8"/>
      <c r="E69" s="29">
        <v>177697</v>
      </c>
      <c r="F69" s="8"/>
      <c r="G69" s="26">
        <v>17618</v>
      </c>
      <c r="H69" s="8"/>
      <c r="I69" s="26">
        <v>23371</v>
      </c>
    </row>
    <row r="70" spans="1:9" ht="23.25" customHeight="1">
      <c r="A70" s="1" t="s">
        <v>29</v>
      </c>
      <c r="C70" s="94">
        <v>48983</v>
      </c>
      <c r="D70" s="8"/>
      <c r="E70" s="26">
        <v>50020</v>
      </c>
      <c r="F70" s="8"/>
      <c r="G70" s="26">
        <v>0</v>
      </c>
      <c r="H70" s="8"/>
      <c r="I70" s="28">
        <v>0</v>
      </c>
    </row>
    <row r="71" spans="1:9" ht="23.25" customHeight="1">
      <c r="A71" s="1" t="s">
        <v>138</v>
      </c>
    </row>
    <row r="72" spans="1:9" ht="23.25" customHeight="1">
      <c r="A72" s="3" t="s">
        <v>149</v>
      </c>
      <c r="C72" s="94">
        <v>25419</v>
      </c>
      <c r="D72" s="10"/>
      <c r="E72" s="84">
        <v>1455</v>
      </c>
      <c r="F72" s="10"/>
      <c r="G72" s="26">
        <v>62999</v>
      </c>
      <c r="H72" s="10"/>
      <c r="I72" s="26">
        <v>24692</v>
      </c>
    </row>
    <row r="73" spans="1:9" ht="23.25" customHeight="1">
      <c r="A73" s="1" t="s">
        <v>139</v>
      </c>
      <c r="C73" s="94">
        <v>3674</v>
      </c>
      <c r="D73" s="8"/>
      <c r="E73" s="26">
        <v>3218</v>
      </c>
      <c r="F73" s="8"/>
      <c r="G73" s="26">
        <v>423</v>
      </c>
      <c r="H73" s="10"/>
      <c r="I73" s="8">
        <v>209</v>
      </c>
    </row>
    <row r="74" spans="1:9" ht="23.25" customHeight="1">
      <c r="A74" s="1" t="s">
        <v>50</v>
      </c>
      <c r="C74" s="94">
        <v>116519</v>
      </c>
      <c r="D74" s="10"/>
      <c r="E74" s="84">
        <v>154523</v>
      </c>
      <c r="F74" s="10"/>
      <c r="G74" s="26">
        <v>76561</v>
      </c>
      <c r="H74" s="10"/>
      <c r="I74" s="8">
        <v>59424</v>
      </c>
    </row>
    <row r="75" spans="1:9" ht="23.25" customHeight="1">
      <c r="A75" s="4" t="s">
        <v>30</v>
      </c>
      <c r="C75" s="87">
        <f>SUM(C69:C74)</f>
        <v>306696</v>
      </c>
      <c r="D75" s="14"/>
      <c r="E75" s="87">
        <f>SUM(E69:E74)</f>
        <v>386913</v>
      </c>
      <c r="F75" s="14"/>
      <c r="G75" s="87">
        <f>SUM(G69:G74)</f>
        <v>157601</v>
      </c>
      <c r="H75" s="14"/>
      <c r="I75" s="87">
        <f>SUM(I69:I74)</f>
        <v>107696</v>
      </c>
    </row>
    <row r="76" spans="1:9" ht="23.25" customHeight="1">
      <c r="A76" s="4"/>
      <c r="C76" s="11"/>
      <c r="D76" s="14"/>
      <c r="E76" s="11"/>
      <c r="F76" s="14"/>
      <c r="G76" s="11"/>
      <c r="H76" s="14"/>
      <c r="I76" s="11"/>
    </row>
    <row r="77" spans="1:9" ht="23.25" customHeight="1">
      <c r="A77" s="119" t="s">
        <v>189</v>
      </c>
      <c r="C77" s="11">
        <f>+C66-C75</f>
        <v>557735</v>
      </c>
      <c r="D77" s="14"/>
      <c r="E77" s="11">
        <f>+E66-E75</f>
        <v>592294</v>
      </c>
      <c r="F77" s="14"/>
      <c r="G77" s="11">
        <f>+G66-G75</f>
        <v>491708</v>
      </c>
      <c r="H77" s="14"/>
      <c r="I77" s="11">
        <f>+I66-I75</f>
        <v>231025</v>
      </c>
    </row>
    <row r="78" spans="1:9" ht="23.25" customHeight="1">
      <c r="A78" s="1" t="s">
        <v>51</v>
      </c>
      <c r="B78" s="190">
        <v>4</v>
      </c>
      <c r="C78" s="94">
        <v>-109791</v>
      </c>
      <c r="D78" s="10"/>
      <c r="E78" s="86">
        <v>-181918</v>
      </c>
      <c r="F78" s="10"/>
      <c r="G78" s="26">
        <v>-89157</v>
      </c>
      <c r="H78" s="10"/>
      <c r="I78" s="8">
        <v>-179404</v>
      </c>
    </row>
    <row r="79" spans="1:9" ht="23.25" customHeight="1">
      <c r="A79" s="1" t="s">
        <v>203</v>
      </c>
      <c r="B79" s="190"/>
      <c r="C79" s="11"/>
      <c r="D79" s="14"/>
      <c r="E79" s="11"/>
      <c r="F79" s="14"/>
      <c r="G79" s="11"/>
      <c r="H79" s="14"/>
      <c r="I79" s="11"/>
    </row>
    <row r="80" spans="1:9" ht="23.25" customHeight="1">
      <c r="A80" s="1" t="s">
        <v>197</v>
      </c>
      <c r="B80" s="190">
        <v>8</v>
      </c>
      <c r="C80" s="95">
        <v>200107</v>
      </c>
      <c r="D80" s="8"/>
      <c r="E80" s="95">
        <v>31297</v>
      </c>
      <c r="F80" s="8"/>
      <c r="G80" s="78">
        <v>0</v>
      </c>
      <c r="H80" s="8"/>
      <c r="I80" s="109">
        <v>0</v>
      </c>
    </row>
    <row r="81" spans="1:9" ht="23.25" customHeight="1">
      <c r="A81" s="4" t="s">
        <v>190</v>
      </c>
      <c r="B81" s="190"/>
      <c r="C81" s="127">
        <f>SUM(C77:C80)</f>
        <v>648051</v>
      </c>
      <c r="D81" s="14"/>
      <c r="E81" s="127">
        <f>SUM(E77:E80)</f>
        <v>441673</v>
      </c>
      <c r="F81" s="14"/>
      <c r="G81" s="127">
        <f>SUM(G77:G80)</f>
        <v>402551</v>
      </c>
      <c r="H81" s="14"/>
      <c r="I81" s="127">
        <f>SUM(I77:I80)</f>
        <v>51621</v>
      </c>
    </row>
    <row r="82" spans="1:9" ht="23.25" customHeight="1">
      <c r="A82" s="1" t="s">
        <v>191</v>
      </c>
      <c r="B82" s="190">
        <v>14</v>
      </c>
      <c r="C82" s="94">
        <v>-132181</v>
      </c>
      <c r="D82" s="8"/>
      <c r="E82" s="96">
        <v>-90316</v>
      </c>
      <c r="F82" s="8"/>
      <c r="G82" s="96">
        <v>-77785</v>
      </c>
      <c r="H82" s="8"/>
      <c r="I82" s="29">
        <v>-4021</v>
      </c>
    </row>
    <row r="83" spans="1:9" ht="23.25" customHeight="1" thickBot="1">
      <c r="A83" s="4" t="s">
        <v>192</v>
      </c>
      <c r="B83" s="47"/>
      <c r="C83" s="191">
        <f>SUM(C81:C82)</f>
        <v>515870</v>
      </c>
      <c r="D83" s="11"/>
      <c r="E83" s="191">
        <f>SUM(E81:E82)</f>
        <v>351357</v>
      </c>
      <c r="F83" s="11"/>
      <c r="G83" s="191">
        <f>SUM(G81:G82)</f>
        <v>324766</v>
      </c>
      <c r="H83" s="11"/>
      <c r="I83" s="191">
        <f>SUM(I81:I82)</f>
        <v>47600</v>
      </c>
    </row>
    <row r="84" spans="1:9" ht="23.25" customHeight="1" thickTop="1">
      <c r="A84" s="4"/>
      <c r="C84" s="73"/>
      <c r="D84" s="8"/>
      <c r="E84" s="73"/>
      <c r="F84" s="8"/>
      <c r="G84" s="73"/>
      <c r="H84" s="8"/>
      <c r="I84" s="73"/>
    </row>
    <row r="85" spans="1:9" ht="23.25" customHeight="1">
      <c r="A85" s="30" t="s">
        <v>94</v>
      </c>
      <c r="C85" s="48"/>
      <c r="E85" s="48"/>
      <c r="F85" s="48"/>
      <c r="G85" s="48"/>
      <c r="H85" s="48"/>
      <c r="I85" s="48"/>
    </row>
    <row r="86" spans="1:9" ht="23.25" customHeight="1">
      <c r="A86" s="30" t="s">
        <v>82</v>
      </c>
      <c r="B86" s="44"/>
      <c r="C86" s="17"/>
      <c r="D86" s="102"/>
      <c r="E86" s="17"/>
    </row>
    <row r="88" spans="1:9" ht="23.25" customHeight="1">
      <c r="C88" s="217" t="s">
        <v>32</v>
      </c>
      <c r="D88" s="217"/>
      <c r="E88" s="217"/>
      <c r="F88" s="102"/>
      <c r="G88" s="217" t="s">
        <v>46</v>
      </c>
      <c r="H88" s="217"/>
      <c r="I88" s="217"/>
    </row>
    <row r="89" spans="1:9" ht="23.25" customHeight="1">
      <c r="C89" s="215" t="s">
        <v>154</v>
      </c>
      <c r="D89" s="215"/>
      <c r="E89" s="215"/>
      <c r="F89" s="103"/>
      <c r="G89" s="215" t="s">
        <v>154</v>
      </c>
      <c r="H89" s="215"/>
      <c r="I89" s="215"/>
    </row>
    <row r="90" spans="1:9" ht="23.25" customHeight="1">
      <c r="C90" s="215" t="s">
        <v>152</v>
      </c>
      <c r="D90" s="215"/>
      <c r="E90" s="215"/>
      <c r="F90" s="103"/>
      <c r="G90" s="215" t="s">
        <v>152</v>
      </c>
      <c r="H90" s="215"/>
      <c r="I90" s="215"/>
    </row>
    <row r="91" spans="1:9" ht="23.25" customHeight="1">
      <c r="A91" s="4"/>
      <c r="B91" s="45" t="s">
        <v>1</v>
      </c>
      <c r="C91" s="116">
        <v>2563</v>
      </c>
      <c r="D91" s="116"/>
      <c r="E91" s="116">
        <v>2562</v>
      </c>
      <c r="F91" s="116"/>
      <c r="G91" s="116">
        <v>2563</v>
      </c>
      <c r="H91" s="116"/>
      <c r="I91" s="116">
        <v>2562</v>
      </c>
    </row>
    <row r="92" spans="1:9" ht="23.25" customHeight="1">
      <c r="B92" s="45"/>
      <c r="C92" s="216" t="s">
        <v>84</v>
      </c>
      <c r="D92" s="216"/>
      <c r="E92" s="216"/>
      <c r="F92" s="216"/>
      <c r="G92" s="216"/>
      <c r="H92" s="216"/>
      <c r="I92" s="216"/>
    </row>
    <row r="93" spans="1:9" ht="23.25" customHeight="1">
      <c r="A93" s="4" t="s">
        <v>193</v>
      </c>
      <c r="C93" s="90"/>
      <c r="D93" s="2"/>
      <c r="E93" s="2"/>
      <c r="F93" s="2"/>
      <c r="G93" s="2"/>
      <c r="H93" s="2"/>
      <c r="I93" s="2"/>
    </row>
    <row r="94" spans="1:9" ht="23.25" customHeight="1">
      <c r="A94" s="1" t="s">
        <v>71</v>
      </c>
      <c r="C94" s="94">
        <f>C96-C95</f>
        <v>480639</v>
      </c>
      <c r="D94" s="29"/>
      <c r="E94" s="29">
        <f>E96-E95</f>
        <v>314788</v>
      </c>
      <c r="F94" s="29"/>
      <c r="G94" s="29">
        <f>G96-G95</f>
        <v>324766</v>
      </c>
      <c r="H94" s="29"/>
      <c r="I94" s="29">
        <f>I96-I95</f>
        <v>47600</v>
      </c>
    </row>
    <row r="95" spans="1:9" ht="23.25" customHeight="1">
      <c r="A95" s="1" t="s">
        <v>72</v>
      </c>
      <c r="C95" s="94">
        <v>35231</v>
      </c>
      <c r="D95" s="49"/>
      <c r="E95" s="36">
        <v>36569</v>
      </c>
      <c r="F95" s="49"/>
      <c r="G95" s="29">
        <v>0</v>
      </c>
      <c r="H95" s="50"/>
      <c r="I95" s="29">
        <v>0</v>
      </c>
    </row>
    <row r="96" spans="1:9" ht="23.25" customHeight="1" thickBot="1">
      <c r="A96" s="4"/>
      <c r="C96" s="88">
        <f>C83</f>
        <v>515870</v>
      </c>
      <c r="D96" s="21"/>
      <c r="E96" s="88">
        <f>E83</f>
        <v>351357</v>
      </c>
      <c r="F96" s="21"/>
      <c r="G96" s="20">
        <f>G83</f>
        <v>324766</v>
      </c>
      <c r="H96" s="21"/>
      <c r="I96" s="20">
        <f>I83</f>
        <v>47600</v>
      </c>
    </row>
    <row r="97" spans="1:9" ht="23.25" customHeight="1" thickTop="1">
      <c r="A97" s="4"/>
      <c r="C97" s="91"/>
      <c r="D97" s="21"/>
      <c r="E97" s="91"/>
      <c r="F97" s="21"/>
      <c r="G97" s="22"/>
      <c r="H97" s="21"/>
      <c r="I97" s="22"/>
    </row>
    <row r="98" spans="1:9" ht="23.25" customHeight="1">
      <c r="A98" s="4" t="s">
        <v>194</v>
      </c>
      <c r="C98" s="89"/>
      <c r="E98" s="89"/>
    </row>
    <row r="99" spans="1:9" ht="23.25" customHeight="1" thickBot="1">
      <c r="A99" s="1" t="s">
        <v>195</v>
      </c>
      <c r="B99" s="43">
        <v>15</v>
      </c>
      <c r="C99" s="92">
        <f>C94/'BS3'!C86</f>
        <v>7.3946395521113623E-2</v>
      </c>
      <c r="D99" s="51"/>
      <c r="E99" s="92">
        <f>E94/'BS3'!C86</f>
        <v>4.8430189712654025E-2</v>
      </c>
      <c r="F99" s="51"/>
      <c r="G99" s="92">
        <f>G94/'BS3'!G86</f>
        <v>4.9965306784946685E-2</v>
      </c>
      <c r="H99" s="51"/>
      <c r="I99" s="80">
        <f>I94/'BS3'!C86</f>
        <v>7.3232684547134309E-3</v>
      </c>
    </row>
    <row r="100" spans="1:9" ht="23.25" customHeight="1" thickTop="1"/>
    <row r="103" spans="1:9" ht="23.25" customHeight="1">
      <c r="C103" s="39"/>
      <c r="D103" s="39"/>
      <c r="E103" s="39"/>
      <c r="F103" s="39"/>
      <c r="G103" s="39"/>
      <c r="H103" s="39"/>
      <c r="I103" s="39"/>
    </row>
  </sheetData>
  <mergeCells count="28">
    <mergeCell ref="C90:E90"/>
    <mergeCell ref="G90:I90"/>
    <mergeCell ref="C92:I92"/>
    <mergeCell ref="C59:I59"/>
    <mergeCell ref="C88:E88"/>
    <mergeCell ref="G88:I88"/>
    <mergeCell ref="C89:E89"/>
    <mergeCell ref="G89:I89"/>
    <mergeCell ref="C55:E55"/>
    <mergeCell ref="G55:I55"/>
    <mergeCell ref="C56:E56"/>
    <mergeCell ref="G56:I56"/>
    <mergeCell ref="C57:E57"/>
    <mergeCell ref="G57:I57"/>
    <mergeCell ref="C41:E41"/>
    <mergeCell ref="G41:I41"/>
    <mergeCell ref="C43:I43"/>
    <mergeCell ref="G4:I4"/>
    <mergeCell ref="G5:I5"/>
    <mergeCell ref="G6:I6"/>
    <mergeCell ref="C5:E5"/>
    <mergeCell ref="C39:E39"/>
    <mergeCell ref="G39:I39"/>
    <mergeCell ref="C6:E6"/>
    <mergeCell ref="C4:E4"/>
    <mergeCell ref="C8:I8"/>
    <mergeCell ref="C40:E40"/>
    <mergeCell ref="G40:I40"/>
  </mergeCells>
  <pageMargins left="0.8" right="0.8" top="0.48" bottom="0.5" header="0.5" footer="0.5"/>
  <pageSetup paperSize="9" scale="82" firstPageNumber="6" orientation="portrait" useFirstPageNumber="1" r:id="rId1"/>
  <headerFooter alignWithMargins="0">
    <oddFooter xml:space="preserve">&amp;L&amp;15  หมายเหตุประกอบงบการเงินเป็นส่วนหนึ่งของงบการเงินระหว่างกาลนี้
&amp;C&amp;15
&amp;P&amp;R&amp;"Angsana New,Italic"&amp;15
</oddFooter>
  </headerFooter>
  <rowBreaks count="3" manualBreakCount="3">
    <brk id="35" max="16383" man="1"/>
    <brk id="51" max="16383" man="1"/>
    <brk id="84" max="16383" man="1"/>
  </rowBreaks>
  <colBreaks count="1" manualBreakCount="1">
    <brk id="9" max="11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21"/>
  <sheetViews>
    <sheetView view="pageBreakPreview" zoomScale="80" zoomScaleNormal="70" zoomScaleSheetLayoutView="80" workbookViewId="0">
      <selection activeCell="M18" sqref="M18"/>
    </sheetView>
  </sheetViews>
  <sheetFormatPr defaultColWidth="9.26953125" defaultRowHeight="23.25" customHeight="1"/>
  <cols>
    <col min="1" max="1" width="40.453125" style="117" customWidth="1"/>
    <col min="2" max="2" width="4" style="133" customWidth="1"/>
    <col min="3" max="3" width="11.7265625" style="117" customWidth="1"/>
    <col min="4" max="4" width="1.54296875" style="117" customWidth="1"/>
    <col min="5" max="5" width="11.453125" style="117" customWidth="1"/>
    <col min="6" max="6" width="1.54296875" style="117" customWidth="1"/>
    <col min="7" max="7" width="12.453125" style="117" customWidth="1"/>
    <col min="8" max="8" width="1.453125" style="117" customWidth="1"/>
    <col min="9" max="9" width="12.7265625" style="117" customWidth="1"/>
    <col min="10" max="10" width="1.453125" style="117" customWidth="1"/>
    <col min="11" max="11" width="11.7265625" style="117" customWidth="1"/>
    <col min="12" max="12" width="1.453125" style="117" customWidth="1"/>
    <col min="13" max="13" width="12" style="117" customWidth="1"/>
    <col min="14" max="14" width="1.453125" style="117" customWidth="1"/>
    <col min="15" max="15" width="11.7265625" style="117" customWidth="1"/>
    <col min="16" max="16" width="1.453125" style="117" customWidth="1"/>
    <col min="17" max="17" width="13.26953125" style="117" customWidth="1"/>
    <col min="18" max="18" width="1.453125" style="117" customWidth="1"/>
    <col min="19" max="19" width="12.54296875" style="117" customWidth="1"/>
    <col min="20" max="20" width="1.453125" style="117" customWidth="1"/>
    <col min="21" max="21" width="14.7265625" style="117" bestFit="1" customWidth="1"/>
    <col min="22" max="22" width="11" style="117" bestFit="1" customWidth="1"/>
    <col min="23" max="23" width="10" style="117" bestFit="1" customWidth="1"/>
    <col min="24" max="16384" width="9.26953125" style="117"/>
  </cols>
  <sheetData>
    <row r="1" spans="1:22" ht="25.5" customHeight="1">
      <c r="A1" s="158" t="s">
        <v>94</v>
      </c>
      <c r="B1" s="115"/>
      <c r="G1" s="121"/>
      <c r="H1" s="140" t="s">
        <v>40</v>
      </c>
      <c r="I1" s="140"/>
      <c r="J1" s="140"/>
      <c r="K1" s="140"/>
      <c r="L1" s="140"/>
    </row>
    <row r="2" spans="1:22" s="140" customFormat="1" ht="25.5" customHeight="1">
      <c r="A2" s="158" t="s">
        <v>85</v>
      </c>
      <c r="B2" s="115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40" t="s">
        <v>18</v>
      </c>
    </row>
    <row r="3" spans="1:22" ht="21.75" customHeight="1">
      <c r="A3" s="112"/>
      <c r="B3" s="159"/>
      <c r="C3" s="112"/>
      <c r="D3" s="112"/>
      <c r="E3" s="112"/>
    </row>
    <row r="4" spans="1:22" ht="21.75" customHeight="1">
      <c r="A4" s="160"/>
      <c r="B4" s="115"/>
      <c r="C4" s="218" t="s">
        <v>32</v>
      </c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</row>
    <row r="5" spans="1:22" ht="21.75" customHeight="1">
      <c r="A5" s="160"/>
      <c r="B5" s="115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0" t="s">
        <v>89</v>
      </c>
      <c r="P5" s="161"/>
      <c r="Q5" s="161"/>
      <c r="R5" s="161"/>
      <c r="S5" s="161"/>
      <c r="T5" s="161"/>
      <c r="U5" s="161"/>
    </row>
    <row r="6" spans="1:22" ht="21.75" customHeight="1">
      <c r="A6" s="160"/>
      <c r="B6" s="115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0" t="s">
        <v>90</v>
      </c>
      <c r="P6" s="161"/>
      <c r="Q6" s="161"/>
      <c r="R6" s="161"/>
      <c r="S6" s="161"/>
      <c r="T6" s="161"/>
      <c r="U6" s="161"/>
    </row>
    <row r="7" spans="1:22" ht="22">
      <c r="A7" s="160"/>
      <c r="B7" s="162"/>
      <c r="C7" s="161"/>
      <c r="D7" s="161"/>
      <c r="E7" s="161"/>
      <c r="F7" s="161"/>
      <c r="G7" s="161"/>
      <c r="H7" s="161"/>
      <c r="I7" s="161"/>
      <c r="J7" s="161"/>
      <c r="K7" s="219" t="s">
        <v>15</v>
      </c>
      <c r="L7" s="219"/>
      <c r="M7" s="219"/>
      <c r="N7" s="161"/>
      <c r="O7" s="163" t="s">
        <v>91</v>
      </c>
      <c r="P7" s="161"/>
      <c r="Q7" s="116"/>
      <c r="R7" s="116"/>
      <c r="U7" s="118"/>
    </row>
    <row r="8" spans="1:22" ht="21.75" customHeight="1">
      <c r="A8" s="160"/>
      <c r="B8" s="162"/>
      <c r="C8" s="161"/>
      <c r="D8" s="161"/>
      <c r="E8" s="161"/>
      <c r="F8" s="161"/>
      <c r="G8" s="164" t="s">
        <v>99</v>
      </c>
      <c r="H8" s="161"/>
      <c r="I8" s="161"/>
      <c r="J8" s="161"/>
      <c r="K8" s="116"/>
      <c r="L8" s="116"/>
      <c r="M8" s="116"/>
      <c r="N8" s="161"/>
      <c r="O8" s="160"/>
      <c r="P8" s="161"/>
      <c r="Q8" s="165"/>
      <c r="R8" s="165"/>
      <c r="S8" s="165"/>
      <c r="T8" s="165"/>
      <c r="U8" s="165"/>
    </row>
    <row r="9" spans="1:22" ht="21.75" customHeight="1">
      <c r="A9" s="160"/>
      <c r="B9" s="162"/>
      <c r="C9" s="161"/>
      <c r="D9" s="161"/>
      <c r="E9" s="161"/>
      <c r="F9" s="161"/>
      <c r="G9" s="164" t="s">
        <v>100</v>
      </c>
      <c r="H9" s="161"/>
      <c r="I9" s="161"/>
      <c r="J9" s="161"/>
      <c r="K9" s="116"/>
      <c r="L9" s="116"/>
      <c r="M9" s="116"/>
      <c r="N9" s="161"/>
      <c r="O9" s="160" t="s">
        <v>99</v>
      </c>
      <c r="P9" s="161"/>
      <c r="Q9" s="165"/>
      <c r="R9" s="165"/>
      <c r="S9" s="165"/>
      <c r="T9" s="165"/>
      <c r="U9" s="165"/>
    </row>
    <row r="10" spans="1:22" ht="21.75" customHeight="1">
      <c r="A10" s="160"/>
      <c r="B10" s="162"/>
      <c r="C10" s="161"/>
      <c r="D10" s="161"/>
      <c r="E10" s="161"/>
      <c r="F10" s="161"/>
      <c r="G10" s="164" t="s">
        <v>101</v>
      </c>
      <c r="H10" s="161"/>
      <c r="I10" s="164" t="s">
        <v>105</v>
      </c>
      <c r="J10" s="161"/>
      <c r="K10" s="116"/>
      <c r="L10" s="116"/>
      <c r="M10" s="116"/>
      <c r="N10" s="161"/>
      <c r="O10" s="160" t="s">
        <v>106</v>
      </c>
      <c r="P10" s="161"/>
      <c r="Q10" s="165"/>
      <c r="R10" s="165"/>
      <c r="S10" s="165" t="s">
        <v>39</v>
      </c>
      <c r="T10" s="165"/>
      <c r="U10" s="165"/>
    </row>
    <row r="11" spans="1:22" ht="21.75" customHeight="1">
      <c r="A11" s="160"/>
      <c r="B11" s="166"/>
      <c r="C11" s="116" t="s">
        <v>0</v>
      </c>
      <c r="E11" s="116"/>
      <c r="F11" s="116"/>
      <c r="G11" s="116" t="s">
        <v>102</v>
      </c>
      <c r="H11" s="160"/>
      <c r="I11" s="164" t="s">
        <v>106</v>
      </c>
      <c r="J11" s="160"/>
      <c r="N11" s="167"/>
      <c r="O11" s="165" t="s">
        <v>109</v>
      </c>
      <c r="P11" s="167"/>
      <c r="Q11" s="116" t="s">
        <v>60</v>
      </c>
      <c r="R11" s="165"/>
      <c r="S11" s="165" t="s">
        <v>61</v>
      </c>
      <c r="T11" s="165"/>
      <c r="U11" s="165"/>
    </row>
    <row r="12" spans="1:22" ht="21.75" customHeight="1">
      <c r="A12" s="160"/>
      <c r="B12" s="166"/>
      <c r="C12" s="116" t="s">
        <v>62</v>
      </c>
      <c r="E12" s="116" t="s">
        <v>38</v>
      </c>
      <c r="F12" s="116"/>
      <c r="G12" s="116" t="s">
        <v>103</v>
      </c>
      <c r="H12" s="160"/>
      <c r="I12" s="164" t="s">
        <v>107</v>
      </c>
      <c r="J12" s="160"/>
      <c r="K12" s="116" t="s">
        <v>63</v>
      </c>
      <c r="L12" s="116"/>
      <c r="M12" s="116" t="s">
        <v>64</v>
      </c>
      <c r="N12" s="160"/>
      <c r="O12" s="168" t="s">
        <v>110</v>
      </c>
      <c r="P12" s="160"/>
      <c r="Q12" s="165" t="s">
        <v>65</v>
      </c>
      <c r="R12" s="116"/>
      <c r="S12" s="116" t="s">
        <v>66</v>
      </c>
      <c r="T12" s="116"/>
      <c r="U12" s="116" t="s">
        <v>60</v>
      </c>
    </row>
    <row r="13" spans="1:22" ht="21.75" customHeight="1">
      <c r="A13" s="160"/>
      <c r="B13" s="169"/>
      <c r="C13" s="116" t="s">
        <v>35</v>
      </c>
      <c r="E13" s="116" t="s">
        <v>37</v>
      </c>
      <c r="F13" s="116"/>
      <c r="G13" s="116" t="s">
        <v>104</v>
      </c>
      <c r="H13" s="160"/>
      <c r="I13" s="164" t="s">
        <v>108</v>
      </c>
      <c r="J13" s="160"/>
      <c r="K13" s="116" t="s">
        <v>36</v>
      </c>
      <c r="L13" s="116"/>
      <c r="M13" s="116" t="s">
        <v>67</v>
      </c>
      <c r="N13" s="160"/>
      <c r="O13" s="165" t="s">
        <v>111</v>
      </c>
      <c r="P13" s="160"/>
      <c r="Q13" s="165" t="s">
        <v>76</v>
      </c>
      <c r="R13" s="165"/>
      <c r="S13" s="165" t="s">
        <v>68</v>
      </c>
      <c r="T13" s="165"/>
      <c r="U13" s="165" t="s">
        <v>65</v>
      </c>
    </row>
    <row r="14" spans="1:22" ht="21.75" customHeight="1">
      <c r="B14" s="166"/>
      <c r="C14" s="220" t="s">
        <v>84</v>
      </c>
      <c r="D14" s="220"/>
      <c r="E14" s="220"/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</row>
    <row r="15" spans="1:22" ht="21.75" customHeight="1">
      <c r="A15" s="170" t="s">
        <v>156</v>
      </c>
      <c r="B15" s="166"/>
    </row>
    <row r="16" spans="1:22" ht="21.75" customHeight="1">
      <c r="A16" s="171" t="s">
        <v>98</v>
      </c>
      <c r="B16" s="138"/>
      <c r="C16" s="127">
        <v>6499830</v>
      </c>
      <c r="D16" s="127"/>
      <c r="E16" s="127">
        <v>1532321</v>
      </c>
      <c r="F16" s="127"/>
      <c r="G16" s="127">
        <v>-423185</v>
      </c>
      <c r="H16" s="127"/>
      <c r="I16" s="127">
        <v>-129337</v>
      </c>
      <c r="J16" s="127"/>
      <c r="K16" s="127">
        <v>503800</v>
      </c>
      <c r="L16" s="127"/>
      <c r="M16" s="127">
        <v>3627201</v>
      </c>
      <c r="N16" s="127"/>
      <c r="O16" s="127">
        <v>-24927</v>
      </c>
      <c r="P16" s="127"/>
      <c r="Q16" s="127">
        <f>SUM(C16:P16)</f>
        <v>11585703</v>
      </c>
      <c r="R16" s="127"/>
      <c r="S16" s="127">
        <v>774099</v>
      </c>
      <c r="T16" s="172"/>
      <c r="U16" s="127">
        <f>SUM(Q16:S16)</f>
        <v>12359802</v>
      </c>
      <c r="V16" s="136"/>
    </row>
    <row r="17" spans="1:22" ht="21.75" customHeight="1">
      <c r="A17" s="173" t="s">
        <v>86</v>
      </c>
      <c r="B17" s="162"/>
      <c r="C17" s="174"/>
      <c r="D17" s="129"/>
      <c r="E17" s="174"/>
      <c r="F17" s="174"/>
      <c r="G17" s="174"/>
      <c r="H17" s="129"/>
      <c r="I17" s="129"/>
      <c r="J17" s="129"/>
      <c r="K17" s="174"/>
      <c r="L17" s="129"/>
      <c r="M17" s="174"/>
      <c r="N17" s="174"/>
      <c r="O17" s="129"/>
      <c r="P17" s="174"/>
      <c r="Q17" s="129"/>
      <c r="R17" s="129"/>
      <c r="S17" s="174"/>
      <c r="T17" s="174"/>
      <c r="U17" s="127"/>
    </row>
    <row r="18" spans="1:22" ht="21.75" customHeight="1">
      <c r="A18" s="117" t="s">
        <v>80</v>
      </c>
      <c r="B18" s="115"/>
      <c r="C18" s="175">
        <v>0</v>
      </c>
      <c r="D18" s="123"/>
      <c r="E18" s="175">
        <v>0</v>
      </c>
      <c r="F18" s="175"/>
      <c r="G18" s="175">
        <v>0</v>
      </c>
      <c r="H18" s="123"/>
      <c r="I18" s="176">
        <v>0</v>
      </c>
      <c r="J18" s="123"/>
      <c r="K18" s="175">
        <v>0</v>
      </c>
      <c r="L18" s="123"/>
      <c r="M18" s="122">
        <v>314788</v>
      </c>
      <c r="N18" s="123"/>
      <c r="O18" s="175">
        <v>0</v>
      </c>
      <c r="P18" s="123"/>
      <c r="Q18" s="122">
        <f>M18</f>
        <v>314788</v>
      </c>
      <c r="R18" s="123"/>
      <c r="S18" s="122">
        <f>[1]PL6!C99</f>
        <v>36569</v>
      </c>
      <c r="T18" s="177"/>
      <c r="U18" s="122">
        <f>SUM(Q18:S18)</f>
        <v>351357</v>
      </c>
    </row>
    <row r="19" spans="1:22" ht="21.75" customHeight="1">
      <c r="A19" s="173" t="s">
        <v>140</v>
      </c>
      <c r="B19" s="138"/>
      <c r="C19" s="178">
        <f>C18</f>
        <v>0</v>
      </c>
      <c r="D19" s="179"/>
      <c r="E19" s="178">
        <f>E18</f>
        <v>0</v>
      </c>
      <c r="F19" s="179"/>
      <c r="G19" s="178">
        <f>G18</f>
        <v>0</v>
      </c>
      <c r="H19" s="127"/>
      <c r="I19" s="180">
        <f>I18</f>
        <v>0</v>
      </c>
      <c r="J19" s="127"/>
      <c r="K19" s="178">
        <f>K18</f>
        <v>0</v>
      </c>
      <c r="L19" s="127"/>
      <c r="M19" s="181">
        <f>SUM(M18:M18)</f>
        <v>314788</v>
      </c>
      <c r="N19" s="127"/>
      <c r="O19" s="181">
        <f>SUM(O18:O18)</f>
        <v>0</v>
      </c>
      <c r="P19" s="127"/>
      <c r="Q19" s="181">
        <f>SUM(Q18:Q18)</f>
        <v>314788</v>
      </c>
      <c r="R19" s="127"/>
      <c r="S19" s="181">
        <f>SUM(S18:S18)</f>
        <v>36569</v>
      </c>
      <c r="T19" s="127"/>
      <c r="U19" s="181">
        <f>SUM(U18:U18)</f>
        <v>351357</v>
      </c>
    </row>
    <row r="20" spans="1:22" ht="21.75" customHeight="1" thickBot="1">
      <c r="A20" s="173" t="s">
        <v>153</v>
      </c>
      <c r="B20" s="115"/>
      <c r="C20" s="132">
        <f>SUM(C16,C19)</f>
        <v>6499830</v>
      </c>
      <c r="D20" s="127"/>
      <c r="E20" s="132">
        <f>SUM(E16,E19)</f>
        <v>1532321</v>
      </c>
      <c r="F20" s="127"/>
      <c r="G20" s="132">
        <f>SUM(G16,G19)</f>
        <v>-423185</v>
      </c>
      <c r="H20" s="127"/>
      <c r="I20" s="132">
        <f>SUM(I16,I19)</f>
        <v>-129337</v>
      </c>
      <c r="J20" s="127"/>
      <c r="K20" s="132">
        <f>SUM(K16,K19)</f>
        <v>503800</v>
      </c>
      <c r="L20" s="127"/>
      <c r="M20" s="132">
        <f>SUM(M16,M19)</f>
        <v>3941989</v>
      </c>
      <c r="N20" s="127"/>
      <c r="O20" s="132">
        <f>SUM(O16,O19)</f>
        <v>-24927</v>
      </c>
      <c r="P20" s="127"/>
      <c r="Q20" s="132">
        <f>SUM(Q16,Q19)</f>
        <v>11900491</v>
      </c>
      <c r="R20" s="127"/>
      <c r="S20" s="132">
        <f>SUM(S16,S19)</f>
        <v>810668</v>
      </c>
      <c r="T20" s="127"/>
      <c r="U20" s="132">
        <f>SUM(U16,U19)</f>
        <v>12711159</v>
      </c>
      <c r="V20" s="136"/>
    </row>
    <row r="21" spans="1:22" ht="23.25" customHeight="1" thickTop="1"/>
  </sheetData>
  <mergeCells count="3">
    <mergeCell ref="C4:U4"/>
    <mergeCell ref="K7:M7"/>
    <mergeCell ref="C14:U14"/>
  </mergeCells>
  <pageMargins left="0.4" right="0.4" top="0.48" bottom="0.5" header="0.5" footer="0.5"/>
  <pageSetup paperSize="9" scale="80" firstPageNumber="10" fitToHeight="2" orientation="landscape" useFirstPageNumber="1" r:id="rId1"/>
  <headerFooter>
    <oddFooter xml:space="preserve">&amp;L  หมายเหตุประกอบงบการเงินเป็นส่วนหนึ่งของงบการเงินระหว่างกาลนี้
&amp;C&amp;P&amp;R&amp;"Angsana New,Italic"&amp;15
</oddFooter>
  </headerFooter>
  <rowBreaks count="4" manualBreakCount="4">
    <brk id="77" max="16383" man="1"/>
    <brk id="78" max="16383" man="1"/>
    <brk id="79" max="16383" man="1"/>
    <brk id="8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3315D-9D41-467C-B9A9-2D5F007DDA20}">
  <sheetPr>
    <tabColor rgb="FF00FFFF"/>
  </sheetPr>
  <dimension ref="A1:W24"/>
  <sheetViews>
    <sheetView view="pageBreakPreview" zoomScale="70" zoomScaleNormal="60" zoomScaleSheetLayoutView="70" workbookViewId="0">
      <selection activeCell="Q18" sqref="Q18"/>
    </sheetView>
  </sheetViews>
  <sheetFormatPr defaultColWidth="9.26953125" defaultRowHeight="23.25" customHeight="1"/>
  <cols>
    <col min="1" max="1" width="40.453125" style="117" customWidth="1"/>
    <col min="2" max="2" width="4" style="133" customWidth="1"/>
    <col min="3" max="3" width="11.7265625" style="117" customWidth="1"/>
    <col min="4" max="4" width="1.54296875" style="117" customWidth="1"/>
    <col min="5" max="5" width="11.453125" style="117" customWidth="1"/>
    <col min="6" max="6" width="1.54296875" style="117" customWidth="1"/>
    <col min="7" max="7" width="12.453125" style="117" customWidth="1"/>
    <col min="8" max="8" width="1.453125" style="117" customWidth="1"/>
    <col min="9" max="9" width="12.7265625" style="117" customWidth="1"/>
    <col min="10" max="10" width="1.453125" style="117" customWidth="1"/>
    <col min="11" max="11" width="11.7265625" style="117" customWidth="1"/>
    <col min="12" max="12" width="1.453125" style="117" customWidth="1"/>
    <col min="13" max="13" width="12" style="117" customWidth="1"/>
    <col min="14" max="14" width="1.453125" style="117" customWidth="1"/>
    <col min="15" max="15" width="11.7265625" style="117" customWidth="1"/>
    <col min="16" max="16" width="1.453125" style="117" customWidth="1"/>
    <col min="17" max="17" width="13.26953125" style="117" customWidth="1"/>
    <col min="18" max="18" width="1.453125" style="117" customWidth="1"/>
    <col min="19" max="19" width="12.54296875" style="117" customWidth="1"/>
    <col min="20" max="20" width="1.453125" style="117" customWidth="1"/>
    <col min="21" max="21" width="14.7265625" style="117" bestFit="1" customWidth="1"/>
    <col min="22" max="22" width="11" style="117" bestFit="1" customWidth="1"/>
    <col min="23" max="23" width="10" style="117" bestFit="1" customWidth="1"/>
    <col min="24" max="16384" width="9.26953125" style="117"/>
  </cols>
  <sheetData>
    <row r="1" spans="1:22" ht="25.5" customHeight="1">
      <c r="A1" s="158" t="s">
        <v>94</v>
      </c>
      <c r="B1" s="194"/>
      <c r="G1" s="121"/>
      <c r="H1" s="140" t="s">
        <v>40</v>
      </c>
      <c r="I1" s="140"/>
      <c r="J1" s="140"/>
      <c r="K1" s="140"/>
      <c r="L1" s="140"/>
    </row>
    <row r="2" spans="1:22" s="140" customFormat="1" ht="25.5" customHeight="1">
      <c r="A2" s="158" t="s">
        <v>85</v>
      </c>
      <c r="B2" s="194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40" t="s">
        <v>18</v>
      </c>
    </row>
    <row r="3" spans="1:22" ht="21.75" customHeight="1">
      <c r="A3" s="112"/>
      <c r="B3" s="159"/>
      <c r="C3" s="112"/>
      <c r="D3" s="112"/>
      <c r="E3" s="112"/>
    </row>
    <row r="4" spans="1:22" ht="21.75" customHeight="1">
      <c r="A4" s="160"/>
      <c r="B4" s="194"/>
      <c r="C4" s="218" t="s">
        <v>32</v>
      </c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</row>
    <row r="5" spans="1:22" ht="21.75" customHeight="1">
      <c r="A5" s="160"/>
      <c r="B5" s="194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60" t="s">
        <v>89</v>
      </c>
      <c r="P5" s="196"/>
      <c r="Q5" s="196"/>
      <c r="R5" s="196"/>
      <c r="S5" s="196"/>
      <c r="T5" s="196"/>
      <c r="U5" s="196"/>
    </row>
    <row r="6" spans="1:22" ht="21.75" customHeight="1">
      <c r="A6" s="160"/>
      <c r="B6" s="194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60" t="s">
        <v>90</v>
      </c>
      <c r="P6" s="196"/>
      <c r="Q6" s="196"/>
      <c r="R6" s="196"/>
      <c r="S6" s="196"/>
      <c r="T6" s="196"/>
      <c r="U6" s="196"/>
    </row>
    <row r="7" spans="1:22" ht="22">
      <c r="A7" s="160"/>
      <c r="B7" s="162"/>
      <c r="C7" s="196"/>
      <c r="D7" s="196"/>
      <c r="E7" s="196"/>
      <c r="F7" s="196"/>
      <c r="G7" s="196"/>
      <c r="H7" s="196"/>
      <c r="I7" s="196"/>
      <c r="J7" s="196"/>
      <c r="K7" s="219" t="s">
        <v>15</v>
      </c>
      <c r="L7" s="219"/>
      <c r="M7" s="219"/>
      <c r="N7" s="196"/>
      <c r="O7" s="163" t="s">
        <v>91</v>
      </c>
      <c r="P7" s="196"/>
      <c r="Q7" s="116"/>
      <c r="R7" s="116"/>
      <c r="U7" s="195"/>
    </row>
    <row r="8" spans="1:22" ht="21.75" customHeight="1">
      <c r="A8" s="160"/>
      <c r="B8" s="162"/>
      <c r="C8" s="196"/>
      <c r="D8" s="196"/>
      <c r="E8" s="196"/>
      <c r="F8" s="196"/>
      <c r="G8" s="164" t="s">
        <v>99</v>
      </c>
      <c r="H8" s="196"/>
      <c r="I8" s="196"/>
      <c r="J8" s="196"/>
      <c r="K8" s="116"/>
      <c r="L8" s="116"/>
      <c r="M8" s="116"/>
      <c r="N8" s="196"/>
      <c r="O8" s="160"/>
      <c r="P8" s="196"/>
      <c r="Q8" s="165"/>
      <c r="R8" s="165"/>
      <c r="S8" s="165"/>
      <c r="T8" s="165"/>
      <c r="U8" s="165"/>
    </row>
    <row r="9" spans="1:22" ht="21.75" customHeight="1">
      <c r="A9" s="160"/>
      <c r="B9" s="162"/>
      <c r="C9" s="196"/>
      <c r="D9" s="196"/>
      <c r="E9" s="196"/>
      <c r="F9" s="196"/>
      <c r="G9" s="164" t="s">
        <v>100</v>
      </c>
      <c r="H9" s="196"/>
      <c r="I9" s="196"/>
      <c r="J9" s="196"/>
      <c r="K9" s="116"/>
      <c r="L9" s="116"/>
      <c r="M9" s="116"/>
      <c r="N9" s="196"/>
      <c r="O9" s="160" t="s">
        <v>99</v>
      </c>
      <c r="P9" s="196"/>
      <c r="Q9" s="165"/>
      <c r="R9" s="165"/>
      <c r="S9" s="165"/>
      <c r="T9" s="165"/>
      <c r="U9" s="165"/>
    </row>
    <row r="10" spans="1:22" ht="21.75" customHeight="1">
      <c r="A10" s="160"/>
      <c r="B10" s="162"/>
      <c r="C10" s="196"/>
      <c r="D10" s="196"/>
      <c r="E10" s="196"/>
      <c r="F10" s="196"/>
      <c r="G10" s="164" t="s">
        <v>101</v>
      </c>
      <c r="H10" s="196"/>
      <c r="I10" s="164" t="s">
        <v>105</v>
      </c>
      <c r="J10" s="196"/>
      <c r="K10" s="116"/>
      <c r="L10" s="116"/>
      <c r="M10" s="116"/>
      <c r="N10" s="196"/>
      <c r="O10" s="160" t="s">
        <v>106</v>
      </c>
      <c r="P10" s="196"/>
      <c r="Q10" s="165"/>
      <c r="R10" s="165"/>
      <c r="S10" s="165" t="s">
        <v>39</v>
      </c>
      <c r="T10" s="165"/>
      <c r="U10" s="165"/>
    </row>
    <row r="11" spans="1:22" ht="21.75" customHeight="1">
      <c r="A11" s="160"/>
      <c r="B11" s="197"/>
      <c r="C11" s="116" t="s">
        <v>0</v>
      </c>
      <c r="E11" s="116"/>
      <c r="F11" s="116"/>
      <c r="G11" s="116" t="s">
        <v>102</v>
      </c>
      <c r="H11" s="160"/>
      <c r="I11" s="164" t="s">
        <v>106</v>
      </c>
      <c r="J11" s="160"/>
      <c r="N11" s="167"/>
      <c r="O11" s="165" t="s">
        <v>109</v>
      </c>
      <c r="P11" s="167"/>
      <c r="Q11" s="116" t="s">
        <v>60</v>
      </c>
      <c r="R11" s="165"/>
      <c r="S11" s="165" t="s">
        <v>61</v>
      </c>
      <c r="T11" s="165"/>
      <c r="U11" s="165"/>
    </row>
    <row r="12" spans="1:22" ht="21.75" customHeight="1">
      <c r="A12" s="160"/>
      <c r="B12" s="197"/>
      <c r="C12" s="116" t="s">
        <v>62</v>
      </c>
      <c r="E12" s="116" t="s">
        <v>38</v>
      </c>
      <c r="F12" s="116"/>
      <c r="G12" s="116" t="s">
        <v>103</v>
      </c>
      <c r="H12" s="160"/>
      <c r="I12" s="164" t="s">
        <v>107</v>
      </c>
      <c r="J12" s="160"/>
      <c r="K12" s="116" t="s">
        <v>63</v>
      </c>
      <c r="L12" s="116"/>
      <c r="M12" s="116" t="s">
        <v>64</v>
      </c>
      <c r="N12" s="160"/>
      <c r="O12" s="168" t="s">
        <v>110</v>
      </c>
      <c r="P12" s="160"/>
      <c r="Q12" s="165" t="s">
        <v>65</v>
      </c>
      <c r="R12" s="116"/>
      <c r="S12" s="116" t="s">
        <v>66</v>
      </c>
      <c r="T12" s="116"/>
      <c r="U12" s="116" t="s">
        <v>60</v>
      </c>
    </row>
    <row r="13" spans="1:22" ht="21.75" customHeight="1">
      <c r="A13" s="160"/>
      <c r="B13" s="169"/>
      <c r="C13" s="116" t="s">
        <v>35</v>
      </c>
      <c r="E13" s="116" t="s">
        <v>37</v>
      </c>
      <c r="F13" s="116"/>
      <c r="G13" s="116" t="s">
        <v>104</v>
      </c>
      <c r="H13" s="160"/>
      <c r="I13" s="164" t="s">
        <v>108</v>
      </c>
      <c r="J13" s="160"/>
      <c r="K13" s="116" t="s">
        <v>36</v>
      </c>
      <c r="L13" s="116"/>
      <c r="M13" s="116" t="s">
        <v>67</v>
      </c>
      <c r="N13" s="160"/>
      <c r="O13" s="165" t="s">
        <v>111</v>
      </c>
      <c r="P13" s="160"/>
      <c r="Q13" s="165" t="s">
        <v>76</v>
      </c>
      <c r="R13" s="165"/>
      <c r="S13" s="165" t="s">
        <v>68</v>
      </c>
      <c r="T13" s="165"/>
      <c r="U13" s="165" t="s">
        <v>65</v>
      </c>
    </row>
    <row r="14" spans="1:22" ht="21.75" customHeight="1">
      <c r="B14" s="197"/>
      <c r="C14" s="220" t="s">
        <v>84</v>
      </c>
      <c r="D14" s="220"/>
      <c r="E14" s="220"/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</row>
    <row r="15" spans="1:22" ht="21.75" customHeight="1">
      <c r="A15" s="170" t="s">
        <v>177</v>
      </c>
      <c r="B15" s="197"/>
    </row>
    <row r="16" spans="1:22" ht="21.75" customHeight="1">
      <c r="A16" s="171" t="s">
        <v>178</v>
      </c>
      <c r="B16" s="138"/>
      <c r="C16" s="127">
        <v>6499830</v>
      </c>
      <c r="D16" s="127"/>
      <c r="E16" s="127">
        <v>1532321</v>
      </c>
      <c r="F16" s="127"/>
      <c r="G16" s="127">
        <v>-423185</v>
      </c>
      <c r="H16" s="127"/>
      <c r="I16" s="127">
        <v>-129337</v>
      </c>
      <c r="J16" s="127"/>
      <c r="K16" s="127">
        <v>519900</v>
      </c>
      <c r="L16" s="127"/>
      <c r="M16" s="127">
        <v>4864947</v>
      </c>
      <c r="N16" s="127"/>
      <c r="O16" s="127">
        <v>-24927</v>
      </c>
      <c r="P16" s="127"/>
      <c r="Q16" s="127">
        <f>SUM(C16:P16)</f>
        <v>12839549</v>
      </c>
      <c r="R16" s="127"/>
      <c r="S16" s="127">
        <v>874375</v>
      </c>
      <c r="T16" s="172"/>
      <c r="U16" s="127">
        <f>SUM(Q16:S16)</f>
        <v>13713924</v>
      </c>
      <c r="V16" s="136"/>
    </row>
    <row r="17" spans="1:23" ht="21.75" customHeight="1">
      <c r="A17" s="173" t="s">
        <v>86</v>
      </c>
      <c r="B17" s="162"/>
      <c r="C17" s="174"/>
      <c r="D17" s="129"/>
      <c r="E17" s="174"/>
      <c r="F17" s="174"/>
      <c r="G17" s="174"/>
      <c r="H17" s="129"/>
      <c r="I17" s="129"/>
      <c r="J17" s="129"/>
      <c r="K17" s="174"/>
      <c r="L17" s="129"/>
      <c r="M17" s="174"/>
      <c r="N17" s="174"/>
      <c r="O17" s="129"/>
      <c r="P17" s="174"/>
      <c r="Q17" s="129"/>
      <c r="R17" s="129"/>
      <c r="S17" s="174"/>
      <c r="T17" s="174"/>
      <c r="U17" s="127"/>
    </row>
    <row r="18" spans="1:23" ht="21.75" customHeight="1">
      <c r="A18" s="117" t="s">
        <v>80</v>
      </c>
      <c r="B18" s="194"/>
      <c r="C18" s="175">
        <v>0</v>
      </c>
      <c r="D18" s="123"/>
      <c r="E18" s="175">
        <v>0</v>
      </c>
      <c r="F18" s="175"/>
      <c r="G18" s="175">
        <v>0</v>
      </c>
      <c r="H18" s="123"/>
      <c r="I18" s="176">
        <v>0</v>
      </c>
      <c r="J18" s="123"/>
      <c r="K18" s="175">
        <v>0</v>
      </c>
      <c r="L18" s="123"/>
      <c r="M18" s="122">
        <v>480639</v>
      </c>
      <c r="N18" s="123"/>
      <c r="O18" s="175">
        <v>0</v>
      </c>
      <c r="P18" s="123"/>
      <c r="Q18" s="122">
        <f>M18</f>
        <v>480639</v>
      </c>
      <c r="R18" s="123"/>
      <c r="S18" s="122">
        <f>'PL6'!C95</f>
        <v>35231</v>
      </c>
      <c r="T18" s="177"/>
      <c r="U18" s="122">
        <f>SUM(Q18:S18)</f>
        <v>515870</v>
      </c>
    </row>
    <row r="19" spans="1:23" ht="21.75" customHeight="1">
      <c r="A19" s="173" t="s">
        <v>140</v>
      </c>
      <c r="B19" s="138"/>
      <c r="C19" s="178">
        <f>C18</f>
        <v>0</v>
      </c>
      <c r="D19" s="179"/>
      <c r="E19" s="178">
        <f>E18</f>
        <v>0</v>
      </c>
      <c r="F19" s="179"/>
      <c r="G19" s="178">
        <f>G18</f>
        <v>0</v>
      </c>
      <c r="H19" s="127"/>
      <c r="I19" s="180">
        <f>I18</f>
        <v>0</v>
      </c>
      <c r="J19" s="127"/>
      <c r="K19" s="178">
        <f>K18</f>
        <v>0</v>
      </c>
      <c r="L19" s="127"/>
      <c r="M19" s="181">
        <f>SUM(M18:M18)</f>
        <v>480639</v>
      </c>
      <c r="N19" s="127"/>
      <c r="O19" s="181">
        <f>SUM(O18:O18)</f>
        <v>0</v>
      </c>
      <c r="P19" s="127"/>
      <c r="Q19" s="181">
        <f>SUM(Q18:Q18)</f>
        <v>480639</v>
      </c>
      <c r="R19" s="127"/>
      <c r="S19" s="181">
        <f>SUM(S18:S18)</f>
        <v>35231</v>
      </c>
      <c r="T19" s="127"/>
      <c r="U19" s="181">
        <f>SUM(U18:U18)</f>
        <v>515870</v>
      </c>
    </row>
    <row r="20" spans="1:23" ht="21.75" customHeight="1">
      <c r="A20" s="173"/>
      <c r="B20" s="138"/>
      <c r="C20" s="200"/>
      <c r="D20" s="179"/>
      <c r="E20" s="200"/>
      <c r="F20" s="179"/>
      <c r="G20" s="200"/>
      <c r="H20" s="127"/>
      <c r="I20" s="201"/>
      <c r="J20" s="127"/>
      <c r="K20" s="200"/>
      <c r="L20" s="127"/>
      <c r="M20" s="202"/>
      <c r="N20" s="127"/>
      <c r="O20" s="202"/>
      <c r="P20" s="127"/>
      <c r="Q20" s="202"/>
      <c r="R20" s="127"/>
      <c r="S20" s="202"/>
      <c r="T20" s="127"/>
      <c r="U20" s="202"/>
    </row>
    <row r="21" spans="1:23" ht="21.75" customHeight="1">
      <c r="A21" s="203" t="s">
        <v>202</v>
      </c>
      <c r="B21" s="138"/>
      <c r="C21" s="207">
        <v>0</v>
      </c>
      <c r="D21" s="179"/>
      <c r="E21" s="207">
        <v>0</v>
      </c>
      <c r="F21" s="179"/>
      <c r="G21" s="207">
        <v>0</v>
      </c>
      <c r="H21" s="127"/>
      <c r="I21" s="206">
        <v>0</v>
      </c>
      <c r="J21" s="127"/>
      <c r="K21" s="205">
        <v>270548</v>
      </c>
      <c r="L21" s="129"/>
      <c r="M21" s="205">
        <v>-270548</v>
      </c>
      <c r="N21" s="127"/>
      <c r="O21" s="204">
        <v>0</v>
      </c>
      <c r="P21" s="127"/>
      <c r="Q21" s="204">
        <f>SUM(C21:P21)</f>
        <v>0</v>
      </c>
      <c r="R21" s="127"/>
      <c r="S21" s="204">
        <v>0</v>
      </c>
      <c r="T21" s="127"/>
      <c r="U21" s="204">
        <f>SUM(Q21:S21)</f>
        <v>0</v>
      </c>
    </row>
    <row r="22" spans="1:23" ht="21.75" customHeight="1">
      <c r="A22" s="173"/>
      <c r="B22" s="138"/>
      <c r="C22" s="200"/>
      <c r="D22" s="179"/>
      <c r="E22" s="200"/>
      <c r="F22" s="179"/>
      <c r="G22" s="200"/>
      <c r="H22" s="127"/>
      <c r="I22" s="201"/>
      <c r="J22" s="127"/>
      <c r="K22" s="200"/>
      <c r="L22" s="127"/>
      <c r="M22" s="202"/>
      <c r="N22" s="127"/>
      <c r="O22" s="202"/>
      <c r="P22" s="127"/>
      <c r="Q22" s="202"/>
      <c r="R22" s="127"/>
      <c r="S22" s="202"/>
      <c r="T22" s="127"/>
      <c r="U22" s="202"/>
    </row>
    <row r="23" spans="1:23" ht="21.75" customHeight="1" thickBot="1">
      <c r="A23" s="173" t="s">
        <v>179</v>
      </c>
      <c r="B23" s="194"/>
      <c r="C23" s="132">
        <f>SUM(C16,C19,C21)</f>
        <v>6499830</v>
      </c>
      <c r="D23" s="127"/>
      <c r="E23" s="132">
        <f>SUM(E16,E19,E21)</f>
        <v>1532321</v>
      </c>
      <c r="F23" s="127"/>
      <c r="G23" s="132">
        <f>SUM(G16,G19,G21)</f>
        <v>-423185</v>
      </c>
      <c r="H23" s="127"/>
      <c r="I23" s="132">
        <f>SUM(I16,I19,I21)</f>
        <v>-129337</v>
      </c>
      <c r="J23" s="127"/>
      <c r="K23" s="132">
        <f>SUM(K16,K19,K21)</f>
        <v>790448</v>
      </c>
      <c r="L23" s="127"/>
      <c r="M23" s="132">
        <f>SUM(M16,M19,M21)</f>
        <v>5075038</v>
      </c>
      <c r="N23" s="127"/>
      <c r="O23" s="132">
        <f>SUM(O16,O19,O21)</f>
        <v>-24927</v>
      </c>
      <c r="P23" s="127"/>
      <c r="Q23" s="132">
        <f>SUM(Q16,Q19,Q21)</f>
        <v>13320188</v>
      </c>
      <c r="R23" s="127"/>
      <c r="S23" s="132">
        <f>SUM(S16,S19,S21)</f>
        <v>909606</v>
      </c>
      <c r="T23" s="127"/>
      <c r="U23" s="132">
        <f>SUM(U16,U19,U21)</f>
        <v>14229794</v>
      </c>
      <c r="V23" s="136"/>
      <c r="W23" s="130">
        <f>U23-'BS3'!C98</f>
        <v>0</v>
      </c>
    </row>
    <row r="24" spans="1:23" ht="23.25" customHeight="1" thickTop="1"/>
  </sheetData>
  <mergeCells count="3">
    <mergeCell ref="C4:U4"/>
    <mergeCell ref="K7:M7"/>
    <mergeCell ref="C14:U14"/>
  </mergeCells>
  <pageMargins left="0.4" right="0.4" top="0.48" bottom="0.5" header="0.5" footer="0.5"/>
  <pageSetup paperSize="9" scale="80" firstPageNumber="11" fitToHeight="2" orientation="landscape" useFirstPageNumber="1" r:id="rId1"/>
  <headerFooter>
    <oddFooter xml:space="preserve">&amp;L  หมายเหตุประกอบงบการเงินเป็นส่วนหนึ่งของงบการเงินระหว่างกาลนี้
&amp;C&amp;P&amp;R&amp;"Angsana New,Italic"&amp;15
</oddFooter>
  </headerFooter>
  <rowBreaks count="4" manualBreakCount="4">
    <brk id="78" max="16383" man="1"/>
    <brk id="79" max="16383" man="1"/>
    <brk id="80" max="16383" man="1"/>
    <brk id="8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9"/>
  <sheetViews>
    <sheetView view="pageBreakPreview" zoomScale="85" zoomScaleNormal="80" zoomScaleSheetLayoutView="85" workbookViewId="0">
      <selection activeCell="J13" sqref="J13"/>
    </sheetView>
  </sheetViews>
  <sheetFormatPr defaultColWidth="9.26953125" defaultRowHeight="23.25" customHeight="1"/>
  <cols>
    <col min="1" max="1" width="51.7265625" style="117" customWidth="1"/>
    <col min="2" max="2" width="7.54296875" style="133" customWidth="1"/>
    <col min="3" max="3" width="1.453125" style="117" customWidth="1"/>
    <col min="4" max="4" width="13.7265625" style="117" customWidth="1"/>
    <col min="5" max="5" width="1.453125" style="117" customWidth="1"/>
    <col min="6" max="6" width="14" style="117" customWidth="1"/>
    <col min="7" max="7" width="1.453125" style="117" customWidth="1"/>
    <col min="8" max="8" width="14.54296875" style="117" customWidth="1"/>
    <col min="9" max="9" width="1.453125" style="117" customWidth="1"/>
    <col min="10" max="10" width="14.54296875" style="117" customWidth="1"/>
    <col min="11" max="11" width="1.453125" style="117" customWidth="1"/>
    <col min="12" max="12" width="13.54296875" style="117" customWidth="1"/>
    <col min="13" max="13" width="11.7265625" style="117" customWidth="1"/>
    <col min="14" max="16384" width="9.26953125" style="117"/>
  </cols>
  <sheetData>
    <row r="1" spans="1:14" ht="23.25" customHeight="1">
      <c r="A1" s="158" t="s">
        <v>94</v>
      </c>
    </row>
    <row r="2" spans="1:14" ht="23.25" customHeight="1">
      <c r="A2" s="158" t="s">
        <v>85</v>
      </c>
      <c r="L2" s="140"/>
    </row>
    <row r="3" spans="1:14" ht="23.25" customHeight="1">
      <c r="A3" s="119"/>
      <c r="B3" s="119"/>
      <c r="C3" s="119"/>
      <c r="D3" s="119"/>
      <c r="E3" s="119"/>
      <c r="F3" s="119"/>
    </row>
    <row r="4" spans="1:14" ht="23.25" customHeight="1">
      <c r="A4" s="160"/>
      <c r="B4" s="166"/>
      <c r="C4" s="166"/>
      <c r="D4" s="214" t="s">
        <v>46</v>
      </c>
      <c r="E4" s="214"/>
      <c r="F4" s="214"/>
      <c r="G4" s="214"/>
      <c r="H4" s="214"/>
      <c r="I4" s="214"/>
      <c r="J4" s="214"/>
      <c r="K4" s="214"/>
      <c r="L4" s="214"/>
    </row>
    <row r="5" spans="1:14" ht="23.25" customHeight="1">
      <c r="A5" s="160"/>
      <c r="B5" s="166"/>
      <c r="F5" s="116"/>
      <c r="G5" s="160"/>
      <c r="H5" s="219" t="s">
        <v>15</v>
      </c>
      <c r="I5" s="219"/>
      <c r="J5" s="219"/>
      <c r="K5" s="116"/>
    </row>
    <row r="6" spans="1:14" ht="23.25" customHeight="1">
      <c r="A6" s="160"/>
      <c r="B6" s="166"/>
      <c r="D6" s="116" t="s">
        <v>0</v>
      </c>
      <c r="F6" s="116"/>
      <c r="G6" s="160"/>
      <c r="K6" s="116"/>
    </row>
    <row r="7" spans="1:14" ht="23.25" customHeight="1">
      <c r="A7" s="160"/>
      <c r="B7" s="169"/>
      <c r="D7" s="116" t="s">
        <v>62</v>
      </c>
      <c r="F7" s="116" t="s">
        <v>38</v>
      </c>
      <c r="G7" s="160"/>
      <c r="H7" s="116" t="s">
        <v>63</v>
      </c>
      <c r="I7" s="116"/>
      <c r="J7" s="116" t="s">
        <v>64</v>
      </c>
      <c r="K7" s="116"/>
      <c r="L7" s="116" t="s">
        <v>60</v>
      </c>
    </row>
    <row r="8" spans="1:14" ht="23.25" customHeight="1">
      <c r="A8" s="160"/>
      <c r="B8" s="169"/>
      <c r="D8" s="116" t="s">
        <v>35</v>
      </c>
      <c r="F8" s="116" t="s">
        <v>37</v>
      </c>
      <c r="G8" s="160"/>
      <c r="H8" s="116" t="s">
        <v>36</v>
      </c>
      <c r="I8" s="116"/>
      <c r="J8" s="116" t="s">
        <v>67</v>
      </c>
      <c r="K8" s="116"/>
      <c r="L8" s="116" t="s">
        <v>65</v>
      </c>
    </row>
    <row r="9" spans="1:14" ht="23.25" customHeight="1">
      <c r="B9" s="166"/>
      <c r="C9" s="166"/>
      <c r="D9" s="220" t="s">
        <v>84</v>
      </c>
      <c r="E9" s="220"/>
      <c r="F9" s="220"/>
      <c r="G9" s="220"/>
      <c r="H9" s="220"/>
      <c r="I9" s="220"/>
      <c r="J9" s="220"/>
      <c r="K9" s="220"/>
      <c r="L9" s="220"/>
    </row>
    <row r="10" spans="1:14" ht="23.25" customHeight="1">
      <c r="A10" s="170" t="s">
        <v>156</v>
      </c>
      <c r="B10" s="166"/>
      <c r="C10" s="166"/>
      <c r="D10" s="166"/>
      <c r="E10" s="166"/>
      <c r="F10" s="166"/>
      <c r="G10" s="166"/>
      <c r="H10" s="166"/>
      <c r="I10" s="166"/>
      <c r="J10" s="166"/>
      <c r="K10" s="166"/>
      <c r="L10" s="166"/>
    </row>
    <row r="11" spans="1:14" ht="23.25" customHeight="1">
      <c r="A11" s="173" t="s">
        <v>98</v>
      </c>
      <c r="C11" s="127"/>
      <c r="D11" s="127">
        <v>6499830</v>
      </c>
      <c r="E11" s="127"/>
      <c r="F11" s="127">
        <v>1532321</v>
      </c>
      <c r="G11" s="127"/>
      <c r="H11" s="127">
        <v>366900</v>
      </c>
      <c r="I11" s="127"/>
      <c r="J11" s="127">
        <v>2885502</v>
      </c>
      <c r="K11" s="127"/>
      <c r="L11" s="127">
        <f>SUM(D11:J11)</f>
        <v>11284553</v>
      </c>
    </row>
    <row r="12" spans="1:14" ht="23.25" customHeight="1">
      <c r="A12" s="173" t="s">
        <v>86</v>
      </c>
      <c r="C12" s="127"/>
      <c r="D12" s="127"/>
      <c r="E12" s="127"/>
      <c r="F12" s="127"/>
      <c r="G12" s="127"/>
      <c r="H12" s="127"/>
      <c r="I12" s="127"/>
      <c r="J12" s="127"/>
      <c r="K12" s="127"/>
      <c r="L12" s="182"/>
    </row>
    <row r="13" spans="1:14" ht="23.25" customHeight="1">
      <c r="A13" s="117" t="s">
        <v>80</v>
      </c>
      <c r="C13" s="183"/>
      <c r="D13" s="175">
        <v>0</v>
      </c>
      <c r="E13" s="183"/>
      <c r="F13" s="175">
        <v>0</v>
      </c>
      <c r="G13" s="184"/>
      <c r="H13" s="175">
        <v>0</v>
      </c>
      <c r="I13" s="127"/>
      <c r="J13" s="185">
        <v>47600</v>
      </c>
      <c r="K13" s="186"/>
      <c r="L13" s="177">
        <f>SUM(D13:J13)</f>
        <v>47600</v>
      </c>
    </row>
    <row r="14" spans="1:14" ht="23.25" customHeight="1">
      <c r="A14" s="173" t="s">
        <v>140</v>
      </c>
      <c r="C14" s="172"/>
      <c r="D14" s="181">
        <f>D13</f>
        <v>0</v>
      </c>
      <c r="E14" s="172"/>
      <c r="F14" s="181">
        <f>F13</f>
        <v>0</v>
      </c>
      <c r="G14" s="172"/>
      <c r="H14" s="181">
        <f>H13</f>
        <v>0</v>
      </c>
      <c r="I14" s="127"/>
      <c r="J14" s="181">
        <f>J13</f>
        <v>47600</v>
      </c>
      <c r="K14" s="127"/>
      <c r="L14" s="181">
        <f>L13</f>
        <v>47600</v>
      </c>
    </row>
    <row r="15" spans="1:14" ht="23.25" customHeight="1" thickBot="1">
      <c r="A15" s="173" t="s">
        <v>153</v>
      </c>
      <c r="C15" s="127"/>
      <c r="D15" s="132">
        <f>SUM(D11,D14)</f>
        <v>6499830</v>
      </c>
      <c r="E15" s="127"/>
      <c r="F15" s="132">
        <f>SUM(F11,F14)</f>
        <v>1532321</v>
      </c>
      <c r="G15" s="127"/>
      <c r="H15" s="132">
        <f>SUM(H11,H14)</f>
        <v>366900</v>
      </c>
      <c r="I15" s="127"/>
      <c r="J15" s="132">
        <f>SUM(J11,J14)</f>
        <v>2933102</v>
      </c>
      <c r="K15" s="127"/>
      <c r="L15" s="132">
        <f>SUM(L11,L14)</f>
        <v>11332153</v>
      </c>
      <c r="M15" s="136"/>
    </row>
    <row r="16" spans="1:14" ht="23.25" customHeight="1" thickTop="1">
      <c r="N16" s="127"/>
    </row>
    <row r="17" spans="4:14" ht="23.25" customHeight="1">
      <c r="N17" s="127"/>
    </row>
    <row r="18" spans="4:14" ht="23.25" hidden="1" customHeight="1">
      <c r="D18" s="127">
        <f>[2]FS!G77</f>
        <v>2232682</v>
      </c>
      <c r="F18" s="127">
        <f>[2]FS!G78</f>
        <v>1828229</v>
      </c>
      <c r="H18" s="127">
        <f>[2]FS!G82</f>
        <v>228530</v>
      </c>
      <c r="J18" s="127">
        <f>[2]FS!G83</f>
        <v>26538983</v>
      </c>
      <c r="L18" s="127">
        <f>[2]FS!G87</f>
        <v>30828424</v>
      </c>
    </row>
    <row r="19" spans="4:14" ht="23.25" hidden="1" customHeight="1">
      <c r="D19" s="136">
        <f>D15-D18</f>
        <v>4267148</v>
      </c>
      <c r="F19" s="130">
        <f>F15-F18</f>
        <v>-295908</v>
      </c>
      <c r="H19" s="130">
        <f>H15-H18</f>
        <v>138370</v>
      </c>
      <c r="J19" s="130">
        <f>J15-J18</f>
        <v>-23605881</v>
      </c>
      <c r="L19" s="130">
        <f>L15-L18</f>
        <v>-19496271</v>
      </c>
    </row>
  </sheetData>
  <mergeCells count="3">
    <mergeCell ref="D4:L4"/>
    <mergeCell ref="H5:J5"/>
    <mergeCell ref="D9:L9"/>
  </mergeCells>
  <phoneticPr fontId="6" type="noConversion"/>
  <printOptions horizontalCentered="1"/>
  <pageMargins left="0.8" right="0.8" top="0.48" bottom="0.5" header="0.5" footer="0.5"/>
  <pageSetup paperSize="9" firstPageNumber="12" orientation="landscape" useFirstPageNumber="1" r:id="rId1"/>
  <headerFooter alignWithMargins="0">
    <oddFooter xml:space="preserve">&amp;L  หมายเหตุประกอบงบการเงินเป็นส่วนหนึ่งของงบการเงินระหว่างกาลนี้
&amp;C
&amp;P&amp;R&amp;"Angsana New,Italic"&amp;15
</oddFooter>
  </headerFooter>
  <rowBreaks count="4" manualBreakCount="4">
    <brk id="129" max="16383" man="1"/>
    <brk id="130" max="16383" man="1"/>
    <brk id="131" max="16383" man="1"/>
    <brk id="13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22"/>
  <sheetViews>
    <sheetView view="pageBreakPreview" zoomScale="85" zoomScaleNormal="80" zoomScaleSheetLayoutView="85" workbookViewId="0">
      <selection activeCell="J13" sqref="J13"/>
    </sheetView>
  </sheetViews>
  <sheetFormatPr defaultColWidth="9.26953125" defaultRowHeight="23.25" customHeight="1"/>
  <cols>
    <col min="1" max="1" width="51.7265625" style="3" customWidth="1"/>
    <col min="2" max="2" width="7.54296875" style="18" customWidth="1"/>
    <col min="3" max="3" width="1.453125" style="3" customWidth="1"/>
    <col min="4" max="4" width="13.7265625" style="3" customWidth="1"/>
    <col min="5" max="5" width="1.453125" style="3" customWidth="1"/>
    <col min="6" max="6" width="14" style="3" customWidth="1"/>
    <col min="7" max="7" width="1.453125" style="3" customWidth="1"/>
    <col min="8" max="8" width="14.54296875" style="3" customWidth="1"/>
    <col min="9" max="9" width="1.453125" style="3" customWidth="1"/>
    <col min="10" max="10" width="14.54296875" style="3" customWidth="1"/>
    <col min="11" max="11" width="1.453125" style="3" customWidth="1"/>
    <col min="12" max="12" width="13.54296875" style="3" customWidth="1"/>
    <col min="13" max="13" width="11.7265625" style="3" customWidth="1"/>
    <col min="14" max="16384" width="9.26953125" style="3"/>
  </cols>
  <sheetData>
    <row r="1" spans="1:12" ht="23.25" customHeight="1">
      <c r="A1" s="16" t="s">
        <v>94</v>
      </c>
    </row>
    <row r="2" spans="1:12" ht="23.25" customHeight="1">
      <c r="A2" s="16" t="s">
        <v>85</v>
      </c>
      <c r="L2" s="15"/>
    </row>
    <row r="3" spans="1:12" ht="23.25" customHeight="1">
      <c r="A3" s="4"/>
      <c r="B3" s="4"/>
      <c r="C3" s="4"/>
      <c r="D3" s="4"/>
      <c r="E3" s="4"/>
      <c r="F3" s="4"/>
    </row>
    <row r="4" spans="1:12" ht="23.25" customHeight="1">
      <c r="A4" s="52"/>
      <c r="B4" s="77"/>
      <c r="C4" s="77"/>
      <c r="D4" s="217" t="s">
        <v>46</v>
      </c>
      <c r="E4" s="217"/>
      <c r="F4" s="217"/>
      <c r="G4" s="217"/>
      <c r="H4" s="217"/>
      <c r="I4" s="217"/>
      <c r="J4" s="217"/>
      <c r="K4" s="217"/>
      <c r="L4" s="217"/>
    </row>
    <row r="5" spans="1:12" ht="23.25" customHeight="1">
      <c r="A5" s="52"/>
      <c r="B5" s="77"/>
      <c r="D5" s="19"/>
      <c r="F5" s="76"/>
      <c r="G5" s="53"/>
      <c r="H5" s="221" t="s">
        <v>15</v>
      </c>
      <c r="I5" s="221"/>
      <c r="J5" s="221"/>
      <c r="K5" s="76"/>
    </row>
    <row r="6" spans="1:12" ht="23.25" customHeight="1">
      <c r="A6" s="52"/>
      <c r="B6" s="77"/>
      <c r="D6" s="76" t="s">
        <v>0</v>
      </c>
      <c r="F6" s="76"/>
      <c r="G6" s="53"/>
      <c r="H6" s="19"/>
      <c r="I6" s="19"/>
      <c r="J6" s="19"/>
      <c r="K6" s="76"/>
      <c r="L6" s="19"/>
    </row>
    <row r="7" spans="1:12" ht="23.25" customHeight="1">
      <c r="A7" s="52"/>
      <c r="B7" s="54"/>
      <c r="D7" s="76" t="s">
        <v>62</v>
      </c>
      <c r="F7" s="76" t="s">
        <v>38</v>
      </c>
      <c r="G7" s="53"/>
      <c r="H7" s="76" t="s">
        <v>63</v>
      </c>
      <c r="I7" s="76"/>
      <c r="J7" s="76" t="s">
        <v>64</v>
      </c>
      <c r="K7" s="76"/>
      <c r="L7" s="76" t="s">
        <v>60</v>
      </c>
    </row>
    <row r="8" spans="1:12" ht="23.25" customHeight="1">
      <c r="A8" s="52"/>
      <c r="B8" s="54"/>
      <c r="D8" s="76" t="s">
        <v>35</v>
      </c>
      <c r="F8" s="76" t="s">
        <v>37</v>
      </c>
      <c r="G8" s="53"/>
      <c r="H8" s="76" t="s">
        <v>36</v>
      </c>
      <c r="I8" s="76"/>
      <c r="J8" s="76" t="s">
        <v>67</v>
      </c>
      <c r="K8" s="76"/>
      <c r="L8" s="76" t="s">
        <v>65</v>
      </c>
    </row>
    <row r="9" spans="1:12" ht="23.25" customHeight="1">
      <c r="A9" s="19"/>
      <c r="B9" s="77"/>
      <c r="C9" s="77"/>
      <c r="D9" s="222" t="s">
        <v>84</v>
      </c>
      <c r="E9" s="222"/>
      <c r="F9" s="222"/>
      <c r="G9" s="222"/>
      <c r="H9" s="222"/>
      <c r="I9" s="222"/>
      <c r="J9" s="222"/>
      <c r="K9" s="222"/>
      <c r="L9" s="222"/>
    </row>
    <row r="10" spans="1:12" ht="23.25" customHeight="1">
      <c r="A10" s="55" t="s">
        <v>177</v>
      </c>
      <c r="B10" s="77"/>
      <c r="C10" s="77"/>
      <c r="D10" s="77"/>
      <c r="E10" s="77"/>
      <c r="F10" s="77"/>
      <c r="G10" s="108"/>
      <c r="H10" s="77"/>
      <c r="I10" s="77"/>
      <c r="J10" s="77"/>
      <c r="K10" s="77"/>
      <c r="L10" s="77"/>
    </row>
    <row r="11" spans="1:12" ht="23.25" customHeight="1">
      <c r="A11" s="58" t="s">
        <v>178</v>
      </c>
      <c r="B11" s="64"/>
      <c r="C11" s="11"/>
      <c r="D11" s="11">
        <v>6499830</v>
      </c>
      <c r="E11" s="11">
        <v>0</v>
      </c>
      <c r="F11" s="11">
        <v>1532321</v>
      </c>
      <c r="G11" s="11">
        <v>0</v>
      </c>
      <c r="H11" s="11">
        <v>383000</v>
      </c>
      <c r="I11" s="11">
        <v>0</v>
      </c>
      <c r="J11" s="11">
        <v>3190900</v>
      </c>
      <c r="K11" s="11"/>
      <c r="L11" s="11">
        <f>SUM(D11:J11)</f>
        <v>11606051</v>
      </c>
    </row>
    <row r="12" spans="1:12" ht="23.25" customHeight="1">
      <c r="A12" s="58" t="s">
        <v>86</v>
      </c>
      <c r="C12" s="11"/>
      <c r="D12" s="11"/>
      <c r="E12" s="11"/>
      <c r="F12" s="11"/>
      <c r="G12" s="11"/>
      <c r="H12" s="11"/>
      <c r="I12" s="11"/>
      <c r="J12" s="11"/>
      <c r="K12" s="11"/>
      <c r="L12" s="60"/>
    </row>
    <row r="13" spans="1:12" ht="23.25" customHeight="1">
      <c r="A13" s="19" t="s">
        <v>80</v>
      </c>
      <c r="C13" s="65"/>
      <c r="D13" s="57">
        <v>0</v>
      </c>
      <c r="E13" s="65"/>
      <c r="F13" s="57">
        <v>0</v>
      </c>
      <c r="G13" s="66"/>
      <c r="H13" s="57">
        <v>0</v>
      </c>
      <c r="I13" s="11"/>
      <c r="J13" s="106">
        <v>324766</v>
      </c>
      <c r="K13" s="67"/>
      <c r="L13" s="61">
        <f>SUM(D13:J13)</f>
        <v>324766</v>
      </c>
    </row>
    <row r="14" spans="1:12" ht="23.25" customHeight="1">
      <c r="A14" s="58" t="s">
        <v>140</v>
      </c>
      <c r="C14" s="63"/>
      <c r="D14" s="62">
        <f>D13</f>
        <v>0</v>
      </c>
      <c r="E14" s="63"/>
      <c r="F14" s="62">
        <f>F13</f>
        <v>0</v>
      </c>
      <c r="G14" s="63"/>
      <c r="H14" s="62">
        <f>H13</f>
        <v>0</v>
      </c>
      <c r="I14" s="14"/>
      <c r="J14" s="62">
        <f>J13</f>
        <v>324766</v>
      </c>
      <c r="K14" s="14"/>
      <c r="L14" s="62">
        <f>L13</f>
        <v>324766</v>
      </c>
    </row>
    <row r="15" spans="1:12" s="198" customFormat="1" ht="23.25" customHeight="1">
      <c r="A15" s="58"/>
      <c r="B15" s="18"/>
      <c r="C15" s="199"/>
      <c r="D15" s="199"/>
      <c r="E15" s="199"/>
      <c r="F15" s="199"/>
      <c r="G15" s="199"/>
      <c r="H15" s="199"/>
      <c r="I15" s="14"/>
      <c r="J15" s="199"/>
      <c r="K15" s="14"/>
      <c r="L15" s="199"/>
    </row>
    <row r="16" spans="1:12" s="198" customFormat="1" ht="23.25" customHeight="1">
      <c r="A16" s="50" t="s">
        <v>202</v>
      </c>
      <c r="B16" s="18"/>
      <c r="C16" s="199"/>
      <c r="D16" s="208">
        <v>0</v>
      </c>
      <c r="E16" s="61"/>
      <c r="F16" s="208">
        <v>0</v>
      </c>
      <c r="G16" s="61"/>
      <c r="H16" s="208">
        <v>270548</v>
      </c>
      <c r="I16" s="8"/>
      <c r="J16" s="208">
        <v>-270548</v>
      </c>
      <c r="K16" s="8"/>
      <c r="L16" s="208">
        <f>SUM(D16:J16)</f>
        <v>0</v>
      </c>
    </row>
    <row r="17" spans="1:14" s="198" customFormat="1" ht="23.25" customHeight="1">
      <c r="A17" s="58"/>
      <c r="B17" s="18"/>
      <c r="C17" s="199"/>
      <c r="D17" s="199"/>
      <c r="E17" s="199"/>
      <c r="F17" s="199"/>
      <c r="G17" s="199"/>
      <c r="H17" s="199"/>
      <c r="I17" s="14"/>
      <c r="J17" s="199"/>
      <c r="K17" s="14"/>
      <c r="L17" s="199"/>
    </row>
    <row r="18" spans="1:14" ht="23.25" customHeight="1" thickBot="1">
      <c r="A18" s="58" t="s">
        <v>179</v>
      </c>
      <c r="C18" s="11"/>
      <c r="D18" s="13">
        <f>SUM(D11,D14)</f>
        <v>6499830</v>
      </c>
      <c r="E18" s="11"/>
      <c r="F18" s="13">
        <f>SUM(F11,F14,F16)</f>
        <v>1532321</v>
      </c>
      <c r="G18" s="11"/>
      <c r="H18" s="13">
        <f>SUM(H11,H14,H16)</f>
        <v>653548</v>
      </c>
      <c r="I18" s="14"/>
      <c r="J18" s="13">
        <f>SUM(J11,J14,J16)</f>
        <v>3245118</v>
      </c>
      <c r="K18" s="14"/>
      <c r="L18" s="13">
        <f>SUM(L11,L14)</f>
        <v>11930817</v>
      </c>
      <c r="M18" s="24"/>
      <c r="N18" s="24">
        <f>L18-'BS3'!G98</f>
        <v>0</v>
      </c>
    </row>
    <row r="19" spans="1:14" ht="23.25" customHeight="1" thickTop="1">
      <c r="N19" s="11"/>
    </row>
    <row r="20" spans="1:14" ht="23.25" customHeight="1">
      <c r="N20" s="11"/>
    </row>
    <row r="21" spans="1:14" ht="23.25" hidden="1" customHeight="1">
      <c r="D21" s="11">
        <f>[2]FS!G77</f>
        <v>2232682</v>
      </c>
      <c r="F21" s="11">
        <f>[2]FS!G78</f>
        <v>1828229</v>
      </c>
      <c r="H21" s="11">
        <f>[2]FS!G82</f>
        <v>228530</v>
      </c>
      <c r="J21" s="11">
        <f>[2]FS!G83</f>
        <v>26538983</v>
      </c>
      <c r="L21" s="11">
        <f>[2]FS!G87</f>
        <v>30828424</v>
      </c>
    </row>
    <row r="22" spans="1:14" ht="23.25" hidden="1" customHeight="1">
      <c r="D22" s="24">
        <f>D18-D21</f>
        <v>4267148</v>
      </c>
      <c r="F22" s="9">
        <f>F18-F21</f>
        <v>-295908</v>
      </c>
      <c r="H22" s="9">
        <f>H18-H21</f>
        <v>425018</v>
      </c>
      <c r="J22" s="9">
        <f>J18-J21</f>
        <v>-23293865</v>
      </c>
      <c r="L22" s="9">
        <f>L18-L21</f>
        <v>-18897607</v>
      </c>
    </row>
  </sheetData>
  <mergeCells count="3">
    <mergeCell ref="D4:L4"/>
    <mergeCell ref="H5:J5"/>
    <mergeCell ref="D9:L9"/>
  </mergeCells>
  <pageMargins left="0.8" right="0.8" top="0.48" bottom="0.5" header="0.5" footer="0.5"/>
  <pageSetup paperSize="9" firstPageNumber="13" orientation="landscape" useFirstPageNumber="1" r:id="rId1"/>
  <headerFooter alignWithMargins="0">
    <oddFooter xml:space="preserve">&amp;L  หมายเหตุประกอบงบการเงินเป็นส่วนหนึ่งของงบการเงินระหว่างกาลนี้
&amp;C
&amp;P&amp;R&amp;"Angsana New,Italic"&amp;15
</oddFooter>
  </headerFooter>
  <rowBreaks count="4" manualBreakCount="4">
    <brk id="124" max="16383" man="1"/>
    <brk id="125" max="16383" man="1"/>
    <brk id="126" max="16383" man="1"/>
    <brk id="12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FFFF"/>
  </sheetPr>
  <dimension ref="A1:P108"/>
  <sheetViews>
    <sheetView view="pageBreakPreview" zoomScale="80" zoomScaleNormal="90" zoomScaleSheetLayoutView="80" workbookViewId="0">
      <selection activeCell="D89" sqref="D89"/>
    </sheetView>
  </sheetViews>
  <sheetFormatPr defaultColWidth="9.26953125" defaultRowHeight="23.25" customHeight="1"/>
  <cols>
    <col min="1" max="1" width="63" style="3" customWidth="1"/>
    <col min="2" max="2" width="10" style="3" customWidth="1"/>
    <col min="3" max="3" width="1" style="3" customWidth="1"/>
    <col min="4" max="4" width="11.453125" style="198" customWidth="1"/>
    <col min="5" max="5" width="1" style="198" customWidth="1"/>
    <col min="6" max="6" width="10.7265625" style="198" customWidth="1"/>
    <col min="7" max="7" width="1" style="198" customWidth="1"/>
    <col min="8" max="8" width="10.7265625" style="198" customWidth="1"/>
    <col min="9" max="9" width="1" style="198" customWidth="1"/>
    <col min="10" max="10" width="10.7265625" style="198" customWidth="1"/>
    <col min="11" max="11" width="15.453125" style="9" customWidth="1"/>
    <col min="12" max="13" width="14.26953125" style="9" customWidth="1"/>
    <col min="14" max="14" width="14.453125" style="3" bestFit="1" customWidth="1"/>
    <col min="15" max="15" width="2.26953125" style="3" customWidth="1"/>
    <col min="16" max="16" width="14.453125" style="3" bestFit="1" customWidth="1"/>
    <col min="17" max="16384" width="9.26953125" style="3"/>
  </cols>
  <sheetData>
    <row r="1" spans="1:13" ht="21.75" customHeight="1">
      <c r="A1" s="16" t="s">
        <v>94</v>
      </c>
      <c r="B1" s="16"/>
      <c r="C1" s="16"/>
    </row>
    <row r="2" spans="1:13" ht="21.75" customHeight="1">
      <c r="A2" s="16" t="s">
        <v>87</v>
      </c>
      <c r="B2" s="16"/>
      <c r="C2" s="16"/>
      <c r="E2" s="5"/>
      <c r="G2" s="5"/>
    </row>
    <row r="3" spans="1:13" ht="21.75" customHeight="1">
      <c r="A3" s="19"/>
      <c r="B3" s="19"/>
      <c r="C3" s="19"/>
      <c r="D3" s="217" t="s">
        <v>32</v>
      </c>
      <c r="E3" s="217"/>
      <c r="F3" s="217"/>
      <c r="G3" s="217"/>
      <c r="H3" s="217" t="s">
        <v>46</v>
      </c>
      <c r="I3" s="217"/>
      <c r="J3" s="217"/>
    </row>
    <row r="4" spans="1:13" ht="21.75" customHeight="1">
      <c r="A4" s="19"/>
      <c r="B4" s="19"/>
      <c r="C4" s="19"/>
      <c r="D4" s="215" t="s">
        <v>154</v>
      </c>
      <c r="E4" s="215"/>
      <c r="F4" s="215"/>
      <c r="G4" s="215"/>
      <c r="H4" s="215" t="s">
        <v>154</v>
      </c>
      <c r="I4" s="215"/>
      <c r="J4" s="215"/>
      <c r="K4" s="3"/>
      <c r="L4" s="3"/>
      <c r="M4" s="3"/>
    </row>
    <row r="5" spans="1:13" ht="21.75" customHeight="1">
      <c r="A5" s="19"/>
      <c r="B5" s="19"/>
      <c r="C5" s="19"/>
      <c r="D5" s="215" t="s">
        <v>152</v>
      </c>
      <c r="E5" s="215"/>
      <c r="F5" s="215"/>
      <c r="H5" s="215" t="s">
        <v>152</v>
      </c>
      <c r="I5" s="215"/>
      <c r="J5" s="215"/>
      <c r="K5" s="3"/>
      <c r="L5" s="3"/>
      <c r="M5" s="3"/>
    </row>
    <row r="6" spans="1:13" ht="21.75" customHeight="1">
      <c r="A6" s="15"/>
      <c r="B6" s="101"/>
      <c r="C6" s="15"/>
      <c r="D6" s="210">
        <v>2563</v>
      </c>
      <c r="E6" s="210"/>
      <c r="F6" s="210">
        <v>2562</v>
      </c>
      <c r="G6" s="210"/>
      <c r="H6" s="210">
        <v>2563</v>
      </c>
      <c r="I6" s="210"/>
      <c r="J6" s="210">
        <v>2562</v>
      </c>
    </row>
    <row r="7" spans="1:13" ht="21.75" customHeight="1">
      <c r="D7" s="216" t="s">
        <v>84</v>
      </c>
      <c r="E7" s="216"/>
      <c r="F7" s="216"/>
      <c r="G7" s="216"/>
      <c r="H7" s="216"/>
      <c r="I7" s="216"/>
      <c r="J7" s="216"/>
    </row>
    <row r="8" spans="1:13" ht="21.75" customHeight="1">
      <c r="A8" s="33" t="s">
        <v>19</v>
      </c>
      <c r="B8" s="33"/>
      <c r="C8" s="33"/>
      <c r="D8" s="5"/>
      <c r="E8" s="6"/>
      <c r="F8" s="5"/>
      <c r="G8" s="6"/>
      <c r="H8" s="6"/>
      <c r="I8" s="6"/>
      <c r="J8" s="6"/>
    </row>
    <row r="9" spans="1:13" ht="21.75" customHeight="1">
      <c r="A9" s="3" t="s">
        <v>192</v>
      </c>
      <c r="D9" s="29">
        <v>515870</v>
      </c>
      <c r="E9" s="6"/>
      <c r="F9" s="29">
        <v>351357</v>
      </c>
      <c r="G9" s="6"/>
      <c r="H9" s="29">
        <v>324766</v>
      </c>
      <c r="I9" s="6"/>
      <c r="J9" s="29">
        <v>47600</v>
      </c>
      <c r="K9" s="68"/>
      <c r="L9" s="29"/>
    </row>
    <row r="10" spans="1:13" ht="21.75" customHeight="1">
      <c r="A10" s="34" t="s">
        <v>93</v>
      </c>
      <c r="B10" s="34"/>
      <c r="C10" s="34"/>
      <c r="D10" s="39"/>
      <c r="E10" s="6"/>
      <c r="F10" s="39"/>
      <c r="G10" s="6"/>
      <c r="H10" s="39"/>
      <c r="I10" s="6"/>
      <c r="J10" s="39"/>
      <c r="K10" s="68"/>
      <c r="L10" s="29"/>
    </row>
    <row r="11" spans="1:13" ht="21.4" customHeight="1">
      <c r="A11" s="35" t="s">
        <v>191</v>
      </c>
      <c r="B11" s="35"/>
      <c r="C11" s="35"/>
      <c r="D11" s="59">
        <v>132181</v>
      </c>
      <c r="E11" s="37"/>
      <c r="F11" s="59">
        <v>90316</v>
      </c>
      <c r="G11" s="37"/>
      <c r="H11" s="59">
        <v>77785</v>
      </c>
      <c r="I11" s="37"/>
      <c r="J11" s="29">
        <v>4021</v>
      </c>
      <c r="K11" s="68"/>
      <c r="L11" s="29"/>
    </row>
    <row r="12" spans="1:13" ht="21.75" customHeight="1">
      <c r="A12" s="35" t="s">
        <v>51</v>
      </c>
      <c r="B12" s="35"/>
      <c r="C12" s="35"/>
      <c r="D12" s="59">
        <v>109791</v>
      </c>
      <c r="E12" s="6"/>
      <c r="F12" s="59">
        <v>181402</v>
      </c>
      <c r="G12" s="6"/>
      <c r="H12" s="59">
        <v>89157</v>
      </c>
      <c r="I12" s="6"/>
      <c r="J12" s="29">
        <v>179265</v>
      </c>
      <c r="K12" s="68"/>
      <c r="L12" s="29"/>
    </row>
    <row r="13" spans="1:13" ht="21.75" customHeight="1">
      <c r="A13" s="35" t="s">
        <v>52</v>
      </c>
      <c r="B13" s="35"/>
      <c r="C13" s="35"/>
      <c r="D13" s="59">
        <v>5220</v>
      </c>
      <c r="E13" s="6"/>
      <c r="F13" s="59">
        <v>5821</v>
      </c>
      <c r="G13" s="6"/>
      <c r="H13" s="59">
        <v>1542</v>
      </c>
      <c r="I13" s="6"/>
      <c r="J13" s="29">
        <v>1588</v>
      </c>
      <c r="K13" s="68"/>
      <c r="L13" s="29"/>
    </row>
    <row r="14" spans="1:13" ht="21.75" customHeight="1">
      <c r="A14" s="35" t="s">
        <v>204</v>
      </c>
      <c r="B14" s="35"/>
      <c r="C14" s="35"/>
      <c r="D14" s="59">
        <v>3156</v>
      </c>
      <c r="E14" s="6"/>
      <c r="F14" s="59">
        <v>-693</v>
      </c>
      <c r="G14" s="6"/>
      <c r="H14" s="59">
        <v>144</v>
      </c>
      <c r="I14" s="6"/>
      <c r="J14" s="36">
        <v>0</v>
      </c>
      <c r="K14" s="68"/>
      <c r="L14" s="29"/>
    </row>
    <row r="15" spans="1:13" ht="21.75" customHeight="1">
      <c r="A15" s="35" t="s">
        <v>205</v>
      </c>
      <c r="B15" s="35"/>
      <c r="C15" s="35"/>
      <c r="D15" s="59">
        <v>-17</v>
      </c>
      <c r="E15" s="6"/>
      <c r="F15" s="59">
        <v>0</v>
      </c>
      <c r="G15" s="6"/>
      <c r="H15" s="59">
        <v>-17</v>
      </c>
      <c r="I15" s="6"/>
      <c r="J15" s="36">
        <v>0</v>
      </c>
      <c r="K15" s="68"/>
      <c r="L15" s="29"/>
    </row>
    <row r="16" spans="1:13" ht="21.75" customHeight="1">
      <c r="A16" s="35" t="s">
        <v>161</v>
      </c>
      <c r="B16" s="75"/>
      <c r="C16" s="35"/>
      <c r="D16" s="59">
        <v>25419</v>
      </c>
      <c r="E16" s="69"/>
      <c r="F16" s="59">
        <v>1455</v>
      </c>
      <c r="G16" s="69"/>
      <c r="H16" s="59">
        <v>62999</v>
      </c>
      <c r="I16" s="6"/>
      <c r="J16" s="29">
        <v>24692</v>
      </c>
      <c r="K16" s="68"/>
      <c r="L16" s="29"/>
    </row>
    <row r="17" spans="1:12" ht="21.75" customHeight="1">
      <c r="A17" s="35" t="s">
        <v>181</v>
      </c>
      <c r="B17" s="75"/>
      <c r="C17" s="35"/>
      <c r="D17" s="59">
        <v>48983</v>
      </c>
      <c r="E17" s="69"/>
      <c r="F17" s="59">
        <v>50020</v>
      </c>
      <c r="G17" s="69"/>
      <c r="H17" s="59">
        <v>0</v>
      </c>
      <c r="I17" s="6"/>
      <c r="J17" s="29">
        <v>0</v>
      </c>
      <c r="K17" s="68"/>
      <c r="L17" s="29"/>
    </row>
    <row r="18" spans="1:12" ht="21.75" customHeight="1">
      <c r="A18" s="35" t="s">
        <v>112</v>
      </c>
      <c r="B18" s="75"/>
      <c r="C18" s="35"/>
      <c r="D18" s="59">
        <v>0</v>
      </c>
      <c r="E18" s="69"/>
      <c r="F18" s="59">
        <v>4321</v>
      </c>
      <c r="G18" s="69"/>
      <c r="H18" s="59">
        <v>0</v>
      </c>
      <c r="I18" s="6"/>
      <c r="J18" s="59">
        <v>0</v>
      </c>
      <c r="K18" s="68"/>
      <c r="L18" s="29"/>
    </row>
    <row r="19" spans="1:12" ht="21.75" customHeight="1">
      <c r="A19" s="35" t="s">
        <v>145</v>
      </c>
      <c r="B19" s="35"/>
      <c r="C19" s="35"/>
      <c r="D19" s="59">
        <v>-327</v>
      </c>
      <c r="E19" s="6"/>
      <c r="F19" s="59">
        <v>-1889</v>
      </c>
      <c r="G19" s="6"/>
      <c r="H19" s="59">
        <v>-327</v>
      </c>
      <c r="I19" s="6"/>
      <c r="J19" s="29">
        <v>-634</v>
      </c>
      <c r="L19" s="29"/>
    </row>
    <row r="20" spans="1:12" ht="21.4" customHeight="1">
      <c r="A20" s="35" t="s">
        <v>77</v>
      </c>
      <c r="B20" s="35"/>
      <c r="C20" s="35"/>
      <c r="D20" s="59">
        <v>1471</v>
      </c>
      <c r="E20" s="6"/>
      <c r="F20" s="59">
        <v>3264</v>
      </c>
      <c r="G20" s="6"/>
      <c r="H20" s="59">
        <v>1317</v>
      </c>
      <c r="I20" s="6"/>
      <c r="J20" s="29">
        <v>2834</v>
      </c>
      <c r="K20" s="68"/>
      <c r="L20" s="29"/>
    </row>
    <row r="21" spans="1:12" ht="21.75" customHeight="1">
      <c r="A21" s="35" t="s">
        <v>150</v>
      </c>
      <c r="B21" s="35"/>
      <c r="C21" s="35"/>
      <c r="D21" s="59">
        <v>-114572</v>
      </c>
      <c r="E21" s="6"/>
      <c r="F21" s="59">
        <v>-116080</v>
      </c>
      <c r="G21" s="6"/>
      <c r="H21" s="59">
        <v>-77207</v>
      </c>
      <c r="I21" s="6"/>
      <c r="J21" s="29">
        <v>-76656</v>
      </c>
      <c r="K21" s="29"/>
      <c r="L21" s="29"/>
    </row>
    <row r="22" spans="1:12" ht="21.75" customHeight="1">
      <c r="A22" s="35" t="s">
        <v>198</v>
      </c>
      <c r="B22" s="35"/>
      <c r="C22" s="35"/>
      <c r="D22" s="59">
        <v>-201463</v>
      </c>
      <c r="E22" s="6"/>
      <c r="F22" s="59">
        <v>-35117</v>
      </c>
      <c r="G22" s="6"/>
      <c r="H22" s="59">
        <v>0</v>
      </c>
      <c r="I22" s="6"/>
      <c r="J22" s="29">
        <v>0</v>
      </c>
      <c r="K22" s="68"/>
      <c r="L22" s="29"/>
    </row>
    <row r="23" spans="1:12" ht="21.75" customHeight="1">
      <c r="A23" s="35" t="s">
        <v>199</v>
      </c>
      <c r="B23" s="74"/>
      <c r="C23" s="35"/>
      <c r="D23" s="59">
        <v>1356</v>
      </c>
      <c r="E23" s="6"/>
      <c r="F23" s="59">
        <v>3819</v>
      </c>
      <c r="G23" s="6"/>
      <c r="H23" s="59">
        <v>0</v>
      </c>
      <c r="I23" s="6"/>
      <c r="J23" s="29">
        <v>0</v>
      </c>
      <c r="K23" s="68"/>
      <c r="L23" s="29"/>
    </row>
    <row r="24" spans="1:12" ht="21.75" customHeight="1">
      <c r="A24" s="35" t="s">
        <v>146</v>
      </c>
      <c r="B24" s="74"/>
      <c r="C24" s="35"/>
      <c r="D24" s="59">
        <v>0</v>
      </c>
      <c r="E24" s="6"/>
      <c r="F24" s="29">
        <v>0</v>
      </c>
      <c r="G24" s="6"/>
      <c r="H24" s="29">
        <v>-368119</v>
      </c>
      <c r="I24" s="6"/>
      <c r="J24" s="29">
        <v>0</v>
      </c>
      <c r="K24" s="68"/>
      <c r="L24" s="29"/>
    </row>
    <row r="25" spans="1:12" ht="21.75" customHeight="1">
      <c r="A25" s="35" t="s">
        <v>95</v>
      </c>
      <c r="B25" s="74"/>
      <c r="C25" s="35"/>
      <c r="D25" s="81">
        <v>-54300</v>
      </c>
      <c r="E25" s="6"/>
      <c r="F25" s="81">
        <v>-165201</v>
      </c>
      <c r="G25" s="6"/>
      <c r="H25" s="81">
        <v>-115243</v>
      </c>
      <c r="I25" s="6"/>
      <c r="J25" s="42">
        <v>-165145</v>
      </c>
      <c r="K25" s="68"/>
      <c r="L25" s="29"/>
    </row>
    <row r="26" spans="1:12" ht="21.65" customHeight="1">
      <c r="A26" s="38"/>
      <c r="B26" s="38"/>
      <c r="C26" s="38"/>
      <c r="D26" s="59">
        <f>SUM(D9:D25)</f>
        <v>472768</v>
      </c>
      <c r="E26" s="37"/>
      <c r="F26" s="59">
        <f>SUM(F9:F25)</f>
        <v>372795</v>
      </c>
      <c r="G26" s="37"/>
      <c r="H26" s="59">
        <f>SUM(H9:H25)</f>
        <v>-3203</v>
      </c>
      <c r="I26" s="37"/>
      <c r="J26" s="29">
        <f>SUM(J9:J25)</f>
        <v>17565</v>
      </c>
      <c r="K26" s="68"/>
      <c r="L26" s="29"/>
    </row>
    <row r="27" spans="1:12" ht="21.65" customHeight="1">
      <c r="A27" s="34" t="s">
        <v>45</v>
      </c>
      <c r="B27" s="34"/>
      <c r="C27" s="34"/>
      <c r="D27" s="70"/>
      <c r="E27" s="6"/>
      <c r="F27" s="70"/>
      <c r="G27" s="6"/>
      <c r="H27" s="70"/>
      <c r="I27" s="6"/>
      <c r="J27" s="6"/>
      <c r="L27" s="29"/>
    </row>
    <row r="28" spans="1:12" ht="21.65" customHeight="1">
      <c r="A28" s="35" t="s">
        <v>162</v>
      </c>
      <c r="B28" s="35"/>
      <c r="C28" s="35"/>
      <c r="D28" s="59">
        <v>-39195</v>
      </c>
      <c r="E28" s="6"/>
      <c r="F28" s="59">
        <v>14657</v>
      </c>
      <c r="G28" s="6"/>
      <c r="H28" s="59">
        <v>78444</v>
      </c>
      <c r="I28" s="6"/>
      <c r="J28" s="29">
        <v>-95961</v>
      </c>
      <c r="K28" s="29"/>
      <c r="L28" s="29"/>
    </row>
    <row r="29" spans="1:12" ht="21.75" customHeight="1">
      <c r="A29" s="35" t="s">
        <v>53</v>
      </c>
      <c r="B29" s="35"/>
      <c r="C29" s="35"/>
      <c r="D29" s="59">
        <v>-6549</v>
      </c>
      <c r="E29" s="6"/>
      <c r="F29" s="59">
        <v>-35860</v>
      </c>
      <c r="G29" s="6"/>
      <c r="H29" s="59">
        <v>0</v>
      </c>
      <c r="I29" s="6"/>
      <c r="J29" s="29">
        <v>0</v>
      </c>
      <c r="L29" s="29"/>
    </row>
    <row r="30" spans="1:12" ht="21.4" customHeight="1">
      <c r="A30" s="35" t="s">
        <v>4</v>
      </c>
      <c r="B30" s="35"/>
      <c r="C30" s="35"/>
      <c r="D30" s="59">
        <v>20667</v>
      </c>
      <c r="E30" s="6"/>
      <c r="F30" s="59">
        <v>6722</v>
      </c>
      <c r="G30" s="6"/>
      <c r="H30" s="59">
        <v>16906</v>
      </c>
      <c r="I30" s="6"/>
      <c r="J30" s="29">
        <v>-1257</v>
      </c>
      <c r="K30" s="29"/>
      <c r="L30" s="29"/>
    </row>
    <row r="31" spans="1:12" ht="21.4" customHeight="1">
      <c r="A31" s="35" t="s">
        <v>20</v>
      </c>
      <c r="B31" s="35"/>
      <c r="C31" s="35"/>
      <c r="D31" s="59">
        <v>41</v>
      </c>
      <c r="E31" s="6"/>
      <c r="F31" s="59">
        <v>15405</v>
      </c>
      <c r="G31" s="6"/>
      <c r="H31" s="59">
        <v>-26</v>
      </c>
      <c r="I31" s="6"/>
      <c r="J31" s="29">
        <v>7183</v>
      </c>
      <c r="K31" s="29"/>
      <c r="L31" s="29"/>
    </row>
    <row r="32" spans="1:12" ht="21.75" customHeight="1">
      <c r="A32" s="3" t="s">
        <v>166</v>
      </c>
      <c r="D32" s="59">
        <v>-70309</v>
      </c>
      <c r="E32" s="6"/>
      <c r="F32" s="59">
        <v>-69689</v>
      </c>
      <c r="G32" s="6"/>
      <c r="H32" s="59">
        <v>-32089</v>
      </c>
      <c r="I32" s="6"/>
      <c r="J32" s="29">
        <v>-62737</v>
      </c>
      <c r="K32" s="29"/>
      <c r="L32" s="29"/>
    </row>
    <row r="33" spans="1:16" ht="21.75" customHeight="1">
      <c r="A33" s="35" t="s">
        <v>113</v>
      </c>
      <c r="B33" s="35"/>
      <c r="C33" s="35"/>
      <c r="D33" s="59">
        <v>-775</v>
      </c>
      <c r="E33" s="6"/>
      <c r="F33" s="59">
        <v>-3729</v>
      </c>
      <c r="G33" s="6"/>
      <c r="H33" s="59">
        <v>858</v>
      </c>
      <c r="I33" s="6"/>
      <c r="J33" s="29">
        <v>-19</v>
      </c>
      <c r="K33" s="3"/>
      <c r="L33" s="29"/>
      <c r="M33" s="6"/>
      <c r="N33" s="6"/>
    </row>
    <row r="34" spans="1:16" ht="21.75" customHeight="1">
      <c r="A34" s="35" t="s">
        <v>114</v>
      </c>
      <c r="B34" s="35"/>
      <c r="C34" s="35"/>
      <c r="D34" s="59">
        <v>3433</v>
      </c>
      <c r="E34" s="6"/>
      <c r="F34" s="59">
        <v>-1158</v>
      </c>
      <c r="G34" s="6"/>
      <c r="H34" s="59">
        <v>5677</v>
      </c>
      <c r="I34" s="6"/>
      <c r="J34" s="29">
        <v>0</v>
      </c>
      <c r="K34" s="29"/>
      <c r="L34" s="29"/>
      <c r="M34" s="6"/>
      <c r="N34" s="6"/>
    </row>
    <row r="35" spans="1:16" ht="22.15" customHeight="1">
      <c r="A35" s="35" t="s">
        <v>172</v>
      </c>
      <c r="B35" s="35"/>
      <c r="C35" s="35"/>
      <c r="D35" s="59">
        <v>-12510</v>
      </c>
      <c r="E35" s="6"/>
      <c r="F35" s="59">
        <v>-16788</v>
      </c>
      <c r="G35" s="6"/>
      <c r="H35" s="59">
        <v>0</v>
      </c>
      <c r="I35" s="6"/>
      <c r="J35" s="29">
        <v>0</v>
      </c>
      <c r="K35" s="3"/>
      <c r="L35" s="29"/>
      <c r="M35" s="6"/>
      <c r="N35" s="29"/>
    </row>
    <row r="36" spans="1:16" ht="21.75" customHeight="1">
      <c r="A36" s="35" t="s">
        <v>158</v>
      </c>
      <c r="B36" s="35"/>
      <c r="C36" s="35"/>
      <c r="D36" s="59">
        <v>-7610</v>
      </c>
      <c r="E36" s="6"/>
      <c r="F36" s="59">
        <v>9015</v>
      </c>
      <c r="G36" s="6"/>
      <c r="H36" s="59">
        <v>2368</v>
      </c>
      <c r="I36" s="6"/>
      <c r="J36" s="29">
        <v>-5733</v>
      </c>
      <c r="K36" s="3"/>
      <c r="L36" s="29"/>
      <c r="M36" s="6"/>
      <c r="N36" s="29"/>
    </row>
    <row r="37" spans="1:16" ht="21.75" customHeight="1">
      <c r="A37" s="35" t="s">
        <v>127</v>
      </c>
      <c r="B37" s="35"/>
      <c r="C37" s="35"/>
      <c r="D37" s="59">
        <v>3160</v>
      </c>
      <c r="E37" s="6"/>
      <c r="F37" s="59">
        <v>-7848</v>
      </c>
      <c r="G37" s="6"/>
      <c r="H37" s="59">
        <v>-929</v>
      </c>
      <c r="I37" s="6"/>
      <c r="J37" s="29">
        <v>-1043</v>
      </c>
      <c r="K37" s="3"/>
      <c r="L37" s="29"/>
      <c r="M37" s="6"/>
      <c r="N37" s="29"/>
    </row>
    <row r="38" spans="1:16" s="2" customFormat="1" ht="21.4" customHeight="1">
      <c r="A38" s="40" t="s">
        <v>21</v>
      </c>
      <c r="B38" s="40"/>
      <c r="C38" s="40"/>
      <c r="D38" s="59">
        <v>-38333</v>
      </c>
      <c r="E38" s="6"/>
      <c r="F38" s="59">
        <v>-4284</v>
      </c>
      <c r="G38" s="6"/>
      <c r="H38" s="59">
        <v>-5677</v>
      </c>
      <c r="I38" s="6"/>
      <c r="J38" s="29">
        <v>746</v>
      </c>
      <c r="K38" s="31"/>
      <c r="L38" s="29"/>
      <c r="M38" s="37"/>
      <c r="N38" s="3"/>
      <c r="O38" s="3"/>
      <c r="P38" s="3"/>
    </row>
    <row r="39" spans="1:16" ht="21.75" customHeight="1">
      <c r="A39" s="35" t="s">
        <v>77</v>
      </c>
      <c r="B39" s="35"/>
      <c r="C39" s="35"/>
      <c r="D39" s="59">
        <v>-1704</v>
      </c>
      <c r="E39" s="6"/>
      <c r="F39" s="59">
        <v>0</v>
      </c>
      <c r="G39" s="6"/>
      <c r="H39" s="59">
        <v>-1704</v>
      </c>
      <c r="I39" s="6"/>
      <c r="J39" s="29">
        <v>0</v>
      </c>
      <c r="K39" s="3"/>
      <c r="L39" s="29"/>
      <c r="M39" s="6"/>
      <c r="N39" s="29"/>
    </row>
    <row r="40" spans="1:16" s="2" customFormat="1" ht="21.75" customHeight="1">
      <c r="A40" s="40" t="s">
        <v>115</v>
      </c>
      <c r="B40" s="40"/>
      <c r="C40" s="40"/>
      <c r="D40" s="59">
        <v>0</v>
      </c>
      <c r="E40" s="6"/>
      <c r="F40" s="81">
        <v>-2140</v>
      </c>
      <c r="G40" s="6"/>
      <c r="H40" s="81">
        <v>0</v>
      </c>
      <c r="I40" s="6"/>
      <c r="J40" s="42">
        <v>-2140</v>
      </c>
      <c r="M40" s="37"/>
      <c r="N40" s="3"/>
      <c r="O40" s="3"/>
      <c r="P40" s="3"/>
    </row>
    <row r="41" spans="1:16" ht="21.75" customHeight="1">
      <c r="A41" s="35" t="s">
        <v>141</v>
      </c>
      <c r="B41" s="35"/>
      <c r="C41" s="35"/>
      <c r="D41" s="41">
        <f>SUM(D26:D40)</f>
        <v>323084</v>
      </c>
      <c r="E41" s="37"/>
      <c r="F41" s="41">
        <f>SUM(F26:F40)</f>
        <v>277098</v>
      </c>
      <c r="G41" s="37"/>
      <c r="H41" s="41">
        <f>SUM(H26:H40)</f>
        <v>60625</v>
      </c>
      <c r="I41" s="37"/>
      <c r="J41" s="29">
        <f>SUM(J26:J40)</f>
        <v>-143396</v>
      </c>
      <c r="L41" s="32"/>
    </row>
    <row r="42" spans="1:16" s="198" customFormat="1" ht="21.75" customHeight="1">
      <c r="A42" s="35" t="s">
        <v>208</v>
      </c>
      <c r="B42" s="35"/>
      <c r="C42" s="35"/>
      <c r="D42" s="31">
        <v>249432</v>
      </c>
      <c r="E42" s="37"/>
      <c r="F42" s="31">
        <v>1652</v>
      </c>
      <c r="G42" s="37"/>
      <c r="H42" s="31">
        <v>248032</v>
      </c>
      <c r="I42" s="37"/>
      <c r="J42" s="29">
        <v>0</v>
      </c>
      <c r="K42" s="9"/>
      <c r="L42" s="32"/>
      <c r="M42" s="9"/>
    </row>
    <row r="43" spans="1:16" ht="21.75" customHeight="1">
      <c r="A43" s="35" t="s">
        <v>210</v>
      </c>
      <c r="B43" s="35"/>
      <c r="C43" s="35"/>
      <c r="D43" s="59">
        <v>-68034</v>
      </c>
      <c r="E43" s="37"/>
      <c r="F43" s="31">
        <v>-56186</v>
      </c>
      <c r="G43" s="37"/>
      <c r="H43" s="31">
        <v>-51461</v>
      </c>
      <c r="I43" s="37"/>
      <c r="J43" s="29">
        <v>-7194</v>
      </c>
      <c r="L43" s="32"/>
    </row>
    <row r="44" spans="1:16" ht="21.75" customHeight="1">
      <c r="A44" s="38" t="s">
        <v>142</v>
      </c>
      <c r="B44" s="38"/>
      <c r="C44" s="38"/>
      <c r="D44" s="110">
        <f>SUM(D41:D43)</f>
        <v>504482</v>
      </c>
      <c r="E44" s="6"/>
      <c r="F44" s="110">
        <f>SUM(F41:F43)</f>
        <v>222564</v>
      </c>
      <c r="G44" s="6"/>
      <c r="H44" s="110">
        <f>SUM(H41:H43)</f>
        <v>257196</v>
      </c>
      <c r="I44" s="6"/>
      <c r="J44" s="12">
        <f>SUM(J41:J43)</f>
        <v>-150590</v>
      </c>
      <c r="L44" s="29"/>
    </row>
    <row r="45" spans="1:16" ht="21.75" customHeight="1">
      <c r="A45" s="16" t="s">
        <v>94</v>
      </c>
      <c r="B45" s="16"/>
      <c r="C45" s="16"/>
    </row>
    <row r="46" spans="1:16" ht="21.75" customHeight="1">
      <c r="A46" s="16" t="s">
        <v>87</v>
      </c>
      <c r="B46" s="16"/>
      <c r="C46" s="16"/>
      <c r="D46" s="39"/>
      <c r="E46" s="39"/>
      <c r="F46" s="39"/>
      <c r="G46" s="39"/>
      <c r="H46" s="39"/>
      <c r="I46" s="39"/>
      <c r="J46" s="39"/>
    </row>
    <row r="47" spans="1:16" ht="21.75" customHeight="1">
      <c r="A47" s="4"/>
      <c r="B47" s="4"/>
      <c r="C47" s="4"/>
      <c r="D47" s="4"/>
      <c r="E47" s="4"/>
      <c r="F47" s="4"/>
      <c r="G47" s="4"/>
    </row>
    <row r="48" spans="1:16" ht="21.75" customHeight="1">
      <c r="A48" s="19"/>
      <c r="B48" s="19"/>
      <c r="C48" s="19"/>
      <c r="D48" s="217" t="s">
        <v>32</v>
      </c>
      <c r="E48" s="217"/>
      <c r="F48" s="217"/>
      <c r="G48" s="217"/>
      <c r="H48" s="217" t="s">
        <v>46</v>
      </c>
      <c r="I48" s="217"/>
      <c r="J48" s="217"/>
    </row>
    <row r="49" spans="1:13" ht="21.75" customHeight="1">
      <c r="A49" s="19"/>
      <c r="B49" s="19"/>
      <c r="C49" s="19"/>
      <c r="D49" s="215" t="s">
        <v>154</v>
      </c>
      <c r="E49" s="215"/>
      <c r="F49" s="215"/>
      <c r="G49" s="215"/>
      <c r="H49" s="215" t="s">
        <v>154</v>
      </c>
      <c r="I49" s="215"/>
      <c r="J49" s="215"/>
      <c r="K49" s="3"/>
      <c r="L49" s="3"/>
      <c r="M49" s="3"/>
    </row>
    <row r="50" spans="1:13" ht="21.75" customHeight="1">
      <c r="A50" s="19"/>
      <c r="B50" s="19"/>
      <c r="C50" s="19"/>
      <c r="D50" s="215" t="s">
        <v>152</v>
      </c>
      <c r="E50" s="215"/>
      <c r="F50" s="215"/>
      <c r="H50" s="215" t="s">
        <v>152</v>
      </c>
      <c r="I50" s="215"/>
      <c r="J50" s="215"/>
      <c r="K50" s="3"/>
      <c r="L50" s="3"/>
      <c r="M50" s="3"/>
    </row>
    <row r="51" spans="1:13" ht="21.75" customHeight="1">
      <c r="A51" s="15"/>
      <c r="B51" s="101"/>
      <c r="C51" s="15"/>
      <c r="D51" s="211">
        <v>2563</v>
      </c>
      <c r="E51" s="211"/>
      <c r="F51" s="211">
        <v>2562</v>
      </c>
      <c r="G51" s="211"/>
      <c r="H51" s="211">
        <v>2563</v>
      </c>
      <c r="I51" s="211"/>
      <c r="J51" s="211">
        <v>2562</v>
      </c>
    </row>
    <row r="52" spans="1:13" ht="21.75" customHeight="1">
      <c r="D52" s="216" t="s">
        <v>84</v>
      </c>
      <c r="E52" s="216"/>
      <c r="F52" s="216"/>
      <c r="G52" s="216"/>
      <c r="H52" s="216"/>
      <c r="I52" s="216"/>
      <c r="J52" s="216"/>
    </row>
    <row r="53" spans="1:13" ht="21.75" customHeight="1">
      <c r="A53" s="33" t="s">
        <v>22</v>
      </c>
      <c r="B53" s="33"/>
      <c r="C53" s="33"/>
      <c r="D53" s="5"/>
      <c r="E53" s="6"/>
      <c r="F53" s="5"/>
      <c r="G53" s="6"/>
      <c r="H53" s="6"/>
      <c r="I53" s="6"/>
      <c r="J53" s="6"/>
    </row>
    <row r="54" spans="1:13" ht="21.75" customHeight="1">
      <c r="A54" s="35" t="s">
        <v>88</v>
      </c>
      <c r="B54" s="35"/>
      <c r="C54" s="35"/>
      <c r="D54" s="59">
        <v>-8053</v>
      </c>
      <c r="E54" s="26"/>
      <c r="F54" s="29">
        <v>-1856</v>
      </c>
      <c r="G54" s="26"/>
      <c r="H54" s="29">
        <v>-6427</v>
      </c>
      <c r="I54" s="26"/>
      <c r="J54" s="29">
        <v>-1782</v>
      </c>
    </row>
    <row r="55" spans="1:13" ht="21.75" customHeight="1">
      <c r="A55" s="35" t="s">
        <v>81</v>
      </c>
      <c r="B55" s="35"/>
      <c r="C55" s="35"/>
      <c r="D55" s="59">
        <v>1222</v>
      </c>
      <c r="E55" s="26"/>
      <c r="F55" s="29">
        <v>4053</v>
      </c>
      <c r="G55" s="26"/>
      <c r="H55" s="29">
        <v>1222</v>
      </c>
      <c r="I55" s="26"/>
      <c r="J55" s="29">
        <v>1762</v>
      </c>
    </row>
    <row r="56" spans="1:13" ht="21.75" customHeight="1">
      <c r="A56" s="35" t="s">
        <v>118</v>
      </c>
      <c r="B56" s="35"/>
      <c r="C56" s="35"/>
      <c r="D56" s="59">
        <v>-28955</v>
      </c>
      <c r="E56" s="6"/>
      <c r="F56" s="29">
        <v>-4045</v>
      </c>
      <c r="G56" s="6"/>
      <c r="H56" s="29">
        <v>-12935</v>
      </c>
      <c r="I56" s="6"/>
      <c r="J56" s="29">
        <v>-7</v>
      </c>
    </row>
    <row r="57" spans="1:13" ht="21.75" customHeight="1">
      <c r="A57" s="35" t="s">
        <v>182</v>
      </c>
      <c r="B57" s="35"/>
      <c r="C57" s="35"/>
      <c r="D57" s="59">
        <v>3505</v>
      </c>
      <c r="E57" s="6"/>
      <c r="F57" s="29">
        <v>0</v>
      </c>
      <c r="G57" s="6"/>
      <c r="H57" s="29">
        <v>1061</v>
      </c>
      <c r="I57" s="6"/>
      <c r="J57" s="29">
        <v>0</v>
      </c>
    </row>
    <row r="58" spans="1:13" ht="21.75" customHeight="1">
      <c r="A58" s="35" t="s">
        <v>183</v>
      </c>
      <c r="B58" s="35"/>
      <c r="C58" s="35"/>
      <c r="D58" s="59">
        <v>0</v>
      </c>
      <c r="E58" s="6"/>
      <c r="F58" s="29">
        <v>0</v>
      </c>
      <c r="G58" s="6"/>
      <c r="H58" s="29">
        <v>96</v>
      </c>
      <c r="I58" s="6"/>
      <c r="J58" s="29">
        <v>0</v>
      </c>
    </row>
    <row r="59" spans="1:13" ht="21.75" customHeight="1">
      <c r="A59" s="3" t="s">
        <v>184</v>
      </c>
      <c r="B59" s="101"/>
      <c r="D59" s="59">
        <v>0</v>
      </c>
      <c r="E59" s="97"/>
      <c r="F59" s="29">
        <v>0</v>
      </c>
      <c r="G59" s="37"/>
      <c r="H59" s="29">
        <v>-46745</v>
      </c>
      <c r="I59" s="6"/>
      <c r="J59" s="29">
        <v>-126271</v>
      </c>
      <c r="K59" s="29"/>
    </row>
    <row r="60" spans="1:13" ht="21.75" customHeight="1">
      <c r="A60" s="3" t="s">
        <v>188</v>
      </c>
      <c r="B60" s="188"/>
      <c r="D60" s="59">
        <v>0</v>
      </c>
      <c r="E60" s="97"/>
      <c r="F60" s="29">
        <v>0</v>
      </c>
      <c r="G60" s="37"/>
      <c r="H60" s="29">
        <v>1311</v>
      </c>
      <c r="I60" s="6"/>
      <c r="J60" s="29">
        <v>0</v>
      </c>
      <c r="K60" s="29"/>
    </row>
    <row r="61" spans="1:13" ht="21.75" customHeight="1">
      <c r="A61" s="3" t="s">
        <v>185</v>
      </c>
      <c r="B61" s="101"/>
      <c r="D61" s="59">
        <v>-500</v>
      </c>
      <c r="E61" s="97"/>
      <c r="F61" s="29">
        <v>-1504</v>
      </c>
      <c r="G61" s="37"/>
      <c r="H61" s="29">
        <v>-503</v>
      </c>
      <c r="I61" s="6"/>
      <c r="J61" s="29">
        <v>-167254</v>
      </c>
      <c r="K61" s="29"/>
    </row>
    <row r="62" spans="1:13" s="198" customFormat="1" ht="21.75" customHeight="1">
      <c r="A62" s="198" t="s">
        <v>206</v>
      </c>
      <c r="B62" s="209"/>
      <c r="D62" s="59">
        <v>186171</v>
      </c>
      <c r="E62" s="97"/>
      <c r="F62" s="29">
        <v>0</v>
      </c>
      <c r="G62" s="37"/>
      <c r="H62" s="59">
        <v>186171</v>
      </c>
      <c r="I62" s="6"/>
      <c r="J62" s="29">
        <v>0</v>
      </c>
      <c r="K62" s="29"/>
      <c r="L62" s="9"/>
      <c r="M62" s="9"/>
    </row>
    <row r="63" spans="1:13" ht="21.75" customHeight="1">
      <c r="A63" s="3" t="s">
        <v>207</v>
      </c>
      <c r="B63" s="188"/>
      <c r="D63" s="59">
        <v>-236238</v>
      </c>
      <c r="E63" s="97"/>
      <c r="F63" s="29">
        <v>0</v>
      </c>
      <c r="G63" s="37"/>
      <c r="H63" s="59">
        <v>-236238</v>
      </c>
      <c r="I63" s="6"/>
      <c r="J63" s="29">
        <v>0</v>
      </c>
      <c r="K63" s="29"/>
    </row>
    <row r="64" spans="1:13" ht="21.75" customHeight="1">
      <c r="A64" s="3" t="s">
        <v>117</v>
      </c>
      <c r="D64" s="59">
        <v>683684</v>
      </c>
      <c r="E64" s="84"/>
      <c r="F64" s="36">
        <v>0</v>
      </c>
      <c r="G64" s="84"/>
      <c r="H64" s="36">
        <v>683684</v>
      </c>
      <c r="I64" s="26"/>
      <c r="J64" s="36">
        <v>0</v>
      </c>
      <c r="K64" s="29"/>
    </row>
    <row r="65" spans="1:11" ht="21.75" customHeight="1">
      <c r="A65" s="3" t="s">
        <v>146</v>
      </c>
      <c r="D65" s="59">
        <v>308242</v>
      </c>
      <c r="E65" s="84"/>
      <c r="F65" s="36">
        <v>26155</v>
      </c>
      <c r="G65" s="84"/>
      <c r="H65" s="36">
        <v>308242</v>
      </c>
      <c r="I65" s="26"/>
      <c r="J65" s="36">
        <v>26155</v>
      </c>
      <c r="K65" s="29"/>
    </row>
    <row r="66" spans="1:11" ht="21.75" customHeight="1">
      <c r="A66" s="3" t="s">
        <v>186</v>
      </c>
      <c r="D66" s="59">
        <v>34275</v>
      </c>
      <c r="E66" s="84"/>
      <c r="F66" s="36">
        <v>34512</v>
      </c>
      <c r="G66" s="84"/>
      <c r="H66" s="36">
        <v>33963</v>
      </c>
      <c r="I66" s="26"/>
      <c r="J66" s="36">
        <v>277495</v>
      </c>
      <c r="K66" s="29"/>
    </row>
    <row r="67" spans="1:11" ht="21.75" customHeight="1">
      <c r="A67" s="38" t="s">
        <v>200</v>
      </c>
      <c r="B67" s="38"/>
      <c r="C67" s="38"/>
      <c r="D67" s="110">
        <f>SUM(D54:D66)</f>
        <v>943353</v>
      </c>
      <c r="E67" s="6"/>
      <c r="F67" s="110">
        <f>SUM(F54:F66)</f>
        <v>57315</v>
      </c>
      <c r="G67" s="6"/>
      <c r="H67" s="110">
        <f>SUM(H54:H66)</f>
        <v>912902</v>
      </c>
      <c r="I67" s="6"/>
      <c r="J67" s="105">
        <f>SUM(J54:J66)</f>
        <v>10098</v>
      </c>
      <c r="K67" s="71"/>
    </row>
    <row r="68" spans="1:11" ht="21.75" customHeight="1">
      <c r="A68" s="38"/>
      <c r="B68" s="38"/>
      <c r="C68" s="38"/>
      <c r="D68" s="39"/>
      <c r="E68" s="6"/>
      <c r="F68" s="39"/>
      <c r="G68" s="6"/>
      <c r="H68" s="39"/>
      <c r="I68" s="6"/>
      <c r="J68" s="6"/>
    </row>
    <row r="69" spans="1:11" ht="21.75" customHeight="1">
      <c r="A69" s="33" t="s">
        <v>23</v>
      </c>
      <c r="B69" s="33"/>
      <c r="C69" s="33"/>
      <c r="D69" s="39"/>
      <c r="E69" s="6"/>
      <c r="F69" s="39"/>
      <c r="G69" s="6"/>
      <c r="H69" s="39"/>
      <c r="I69" s="6"/>
      <c r="J69" s="6"/>
    </row>
    <row r="70" spans="1:11" ht="21.75" customHeight="1">
      <c r="A70" s="35" t="s">
        <v>119</v>
      </c>
      <c r="B70" s="101"/>
      <c r="C70" s="35"/>
      <c r="D70" s="59">
        <v>470000</v>
      </c>
      <c r="E70" s="29"/>
      <c r="F70" s="56">
        <v>0</v>
      </c>
      <c r="G70" s="29"/>
      <c r="H70" s="56">
        <v>956288</v>
      </c>
      <c r="I70" s="29"/>
      <c r="J70" s="56">
        <v>428506</v>
      </c>
      <c r="K70" s="29"/>
    </row>
    <row r="71" spans="1:11" ht="21.75" customHeight="1">
      <c r="A71" s="98" t="s">
        <v>120</v>
      </c>
      <c r="B71" s="101"/>
      <c r="C71" s="98"/>
      <c r="D71" s="59">
        <v>-385000</v>
      </c>
      <c r="E71" s="29"/>
      <c r="F71" s="56">
        <v>0</v>
      </c>
      <c r="G71" s="29"/>
      <c r="H71" s="56">
        <v>-620554</v>
      </c>
      <c r="I71" s="29"/>
      <c r="J71" s="56">
        <v>-439367</v>
      </c>
      <c r="K71" s="29"/>
    </row>
    <row r="72" spans="1:11" ht="21.75" customHeight="1">
      <c r="A72" s="3" t="s">
        <v>148</v>
      </c>
      <c r="D72" s="59">
        <v>1810000</v>
      </c>
      <c r="E72" s="29"/>
      <c r="F72" s="36">
        <v>1270000</v>
      </c>
      <c r="G72" s="29"/>
      <c r="H72" s="36">
        <v>1810000</v>
      </c>
      <c r="I72" s="29"/>
      <c r="J72" s="36">
        <v>1270000</v>
      </c>
      <c r="K72" s="71"/>
    </row>
    <row r="73" spans="1:11" ht="21.75" customHeight="1">
      <c r="A73" s="3" t="s">
        <v>160</v>
      </c>
      <c r="D73" s="59">
        <v>-2930000</v>
      </c>
      <c r="E73" s="29"/>
      <c r="F73" s="56">
        <v>-870000</v>
      </c>
      <c r="G73" s="29"/>
      <c r="H73" s="56">
        <v>-2930000</v>
      </c>
      <c r="I73" s="29"/>
      <c r="J73" s="56">
        <v>-870000</v>
      </c>
      <c r="K73" s="71"/>
    </row>
    <row r="74" spans="1:11" ht="21.75" customHeight="1">
      <c r="A74" s="3" t="s">
        <v>135</v>
      </c>
      <c r="D74" s="59">
        <v>0</v>
      </c>
      <c r="E74" s="29"/>
      <c r="F74" s="36">
        <v>-513007</v>
      </c>
      <c r="G74" s="29"/>
      <c r="H74" s="36">
        <v>0</v>
      </c>
      <c r="I74" s="29"/>
      <c r="J74" s="36">
        <v>0</v>
      </c>
      <c r="K74" s="68"/>
    </row>
    <row r="75" spans="1:11" ht="21.75" customHeight="1">
      <c r="A75" s="3" t="s">
        <v>155</v>
      </c>
      <c r="D75" s="59">
        <v>-121500</v>
      </c>
      <c r="E75" s="29"/>
      <c r="F75" s="36">
        <v>0</v>
      </c>
      <c r="G75" s="29"/>
      <c r="H75" s="36">
        <v>-121500</v>
      </c>
      <c r="I75" s="29"/>
      <c r="J75" s="36">
        <v>0</v>
      </c>
      <c r="K75" s="68"/>
    </row>
    <row r="76" spans="1:11" ht="21.75" customHeight="1">
      <c r="A76" s="3" t="s">
        <v>187</v>
      </c>
      <c r="D76" s="59">
        <v>-2190</v>
      </c>
      <c r="E76" s="29"/>
      <c r="F76" s="36">
        <v>0</v>
      </c>
      <c r="G76" s="29"/>
      <c r="H76" s="36">
        <v>-1518</v>
      </c>
      <c r="I76" s="29"/>
      <c r="J76" s="36">
        <v>0</v>
      </c>
      <c r="K76" s="68"/>
    </row>
    <row r="77" spans="1:11" ht="21.75" customHeight="1">
      <c r="A77" s="35" t="s">
        <v>78</v>
      </c>
      <c r="B77" s="35"/>
      <c r="C77" s="35"/>
      <c r="D77" s="59">
        <v>-143101</v>
      </c>
      <c r="E77" s="29"/>
      <c r="F77" s="29">
        <v>-181631</v>
      </c>
      <c r="G77" s="29"/>
      <c r="H77" s="29">
        <v>-128153</v>
      </c>
      <c r="I77" s="29"/>
      <c r="J77" s="29">
        <v>-190243</v>
      </c>
      <c r="K77" s="68"/>
    </row>
    <row r="78" spans="1:11" ht="21.75" customHeight="1">
      <c r="A78" s="38" t="s">
        <v>143</v>
      </c>
      <c r="B78" s="38"/>
      <c r="C78" s="38"/>
      <c r="D78" s="110">
        <f>SUM(D70:D77)</f>
        <v>-1301791</v>
      </c>
      <c r="E78" s="6"/>
      <c r="F78" s="110">
        <f>SUM(F70:F77)</f>
        <v>-294638</v>
      </c>
      <c r="G78" s="6"/>
      <c r="H78" s="110">
        <f>SUM(H70:H77)</f>
        <v>-1035437</v>
      </c>
      <c r="I78" s="6"/>
      <c r="J78" s="105">
        <f>SUM(J70:J77)</f>
        <v>198896</v>
      </c>
    </row>
    <row r="79" spans="1:11" ht="21.75" customHeight="1">
      <c r="A79" s="15"/>
      <c r="B79" s="15"/>
      <c r="C79" s="15"/>
      <c r="D79" s="59"/>
      <c r="E79" s="6"/>
      <c r="F79" s="59"/>
      <c r="G79" s="6"/>
      <c r="H79" s="59"/>
      <c r="I79" s="6"/>
      <c r="J79" s="26"/>
    </row>
    <row r="80" spans="1:11" ht="21.75" customHeight="1">
      <c r="A80" s="38" t="s">
        <v>144</v>
      </c>
      <c r="B80" s="38"/>
      <c r="C80" s="38"/>
      <c r="D80" s="60">
        <f>+D44+D67+D78</f>
        <v>146044</v>
      </c>
      <c r="E80" s="11"/>
      <c r="F80" s="60">
        <f>+F44+F67+F78</f>
        <v>-14759</v>
      </c>
      <c r="G80" s="11"/>
      <c r="H80" s="60">
        <f>+H44+H67+H78</f>
        <v>134661</v>
      </c>
      <c r="I80" s="11"/>
      <c r="J80" s="104">
        <f>+J44+J67+J78</f>
        <v>58404</v>
      </c>
    </row>
    <row r="81" spans="1:10" ht="21.75" customHeight="1">
      <c r="A81" s="35" t="s">
        <v>147</v>
      </c>
      <c r="B81" s="35"/>
      <c r="C81" s="35"/>
      <c r="D81" s="81">
        <f>'BS3'!E10</f>
        <v>51233</v>
      </c>
      <c r="E81" s="37"/>
      <c r="F81" s="81">
        <v>178368</v>
      </c>
      <c r="G81" s="37"/>
      <c r="H81" s="81">
        <f>'BS3'!I10</f>
        <v>35077</v>
      </c>
      <c r="I81" s="37"/>
      <c r="J81" s="79">
        <v>47643</v>
      </c>
    </row>
    <row r="82" spans="1:10" ht="21.75" customHeight="1" thickBot="1">
      <c r="A82" s="38" t="s">
        <v>157</v>
      </c>
      <c r="B82" s="38"/>
      <c r="C82" s="38"/>
      <c r="D82" s="111">
        <f>SUM(D80:D81)</f>
        <v>197277</v>
      </c>
      <c r="E82" s="23"/>
      <c r="F82" s="111">
        <f>SUM(F80:F81)</f>
        <v>163609</v>
      </c>
      <c r="G82" s="23"/>
      <c r="H82" s="111">
        <f>SUM(H80:H81)</f>
        <v>169738</v>
      </c>
      <c r="I82" s="23"/>
      <c r="J82" s="107">
        <f>SUM(J80:J81)</f>
        <v>106047</v>
      </c>
    </row>
    <row r="83" spans="1:10" ht="21.75" customHeight="1" thickTop="1">
      <c r="A83" s="38"/>
      <c r="B83" s="38"/>
      <c r="C83" s="38"/>
      <c r="D83" s="11"/>
      <c r="E83" s="23"/>
      <c r="F83" s="11"/>
      <c r="G83" s="23"/>
      <c r="H83" s="11"/>
      <c r="I83" s="23"/>
      <c r="J83" s="11"/>
    </row>
    <row r="84" spans="1:10" ht="21.75" customHeight="1">
      <c r="D84" s="31">
        <f>D82-'BS3'!C10</f>
        <v>0</v>
      </c>
      <c r="E84" s="31"/>
      <c r="F84" s="31">
        <f>163609-F82</f>
        <v>0</v>
      </c>
      <c r="G84" s="31"/>
      <c r="H84" s="31">
        <f>H82-'BS3'!G10</f>
        <v>0</v>
      </c>
      <c r="I84" s="31"/>
      <c r="J84" s="31">
        <f>106047-J82</f>
        <v>0</v>
      </c>
    </row>
    <row r="85" spans="1:10" ht="21.75" customHeight="1">
      <c r="D85" s="2"/>
      <c r="E85" s="2"/>
      <c r="F85" s="2"/>
      <c r="G85" s="2"/>
      <c r="H85" s="2"/>
      <c r="I85" s="2"/>
      <c r="J85" s="2"/>
    </row>
    <row r="86" spans="1:10" ht="21.75" customHeight="1">
      <c r="D86" s="72"/>
      <c r="E86" s="23"/>
      <c r="F86" s="72"/>
      <c r="G86" s="23"/>
      <c r="H86" s="72"/>
      <c r="I86" s="2"/>
      <c r="J86" s="72"/>
    </row>
    <row r="87" spans="1:10" ht="21.75" customHeight="1"/>
    <row r="88" spans="1:10" ht="21.75" customHeight="1"/>
    <row r="89" spans="1:10" ht="21.75" customHeight="1"/>
    <row r="90" spans="1:10" ht="21.75" customHeight="1"/>
    <row r="91" spans="1:10" ht="21.75" customHeight="1"/>
    <row r="92" spans="1:10" ht="21.75" customHeight="1"/>
    <row r="93" spans="1:10" ht="21.75" customHeight="1"/>
    <row r="94" spans="1:10" ht="21.75" customHeight="1"/>
    <row r="95" spans="1:10" ht="21.75" customHeight="1"/>
    <row r="96" spans="1:10" ht="21.75" customHeight="1"/>
    <row r="97" ht="21.75" customHeight="1"/>
    <row r="98" ht="21.75" customHeight="1"/>
    <row r="99" ht="21.75" customHeight="1"/>
    <row r="100" ht="21.75" customHeight="1"/>
    <row r="101" ht="21.75" customHeight="1"/>
    <row r="102" ht="21.75" customHeight="1"/>
    <row r="103" ht="21.75" customHeight="1"/>
    <row r="104" ht="21.75" customHeight="1"/>
    <row r="105" ht="21.75" customHeight="1"/>
    <row r="106" ht="21.75" customHeight="1"/>
    <row r="107" ht="21.75" customHeight="1"/>
    <row r="108" ht="21.75" customHeight="1"/>
  </sheetData>
  <mergeCells count="14">
    <mergeCell ref="D7:J7"/>
    <mergeCell ref="D48:G48"/>
    <mergeCell ref="H48:J48"/>
    <mergeCell ref="D3:G3"/>
    <mergeCell ref="H3:J3"/>
    <mergeCell ref="D4:G4"/>
    <mergeCell ref="H4:J4"/>
    <mergeCell ref="D5:F5"/>
    <mergeCell ref="H5:J5"/>
    <mergeCell ref="D49:G49"/>
    <mergeCell ref="H49:J49"/>
    <mergeCell ref="H50:J50"/>
    <mergeCell ref="D52:J52"/>
    <mergeCell ref="D50:F50"/>
  </mergeCells>
  <pageMargins left="0.8" right="0.7" top="0.48" bottom="0.5" header="0.5" footer="0.5"/>
  <pageSetup paperSize="9" scale="76" firstPageNumber="14" orientation="portrait" useFirstPageNumber="1" r:id="rId1"/>
  <headerFooter alignWithMargins="0">
    <oddFooter xml:space="preserve">&amp;L&amp;15  หมายเหตุประกอบงบการเงินเป็นส่วนหนึ่งของงบการเงินระหว่างกาลนี้
&amp;C&amp;15
&amp;P&amp;R&amp;"Angsana New,Italic"&amp;15
</oddFooter>
  </headerFooter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BS3</vt:lpstr>
      <vt:lpstr>PL6</vt:lpstr>
      <vt:lpstr>SH-10</vt:lpstr>
      <vt:lpstr>SH-11</vt:lpstr>
      <vt:lpstr>SH-12</vt:lpstr>
      <vt:lpstr>SH-13</vt:lpstr>
      <vt:lpstr>CF14</vt:lpstr>
      <vt:lpstr>'BS3'!Print_Area</vt:lpstr>
      <vt:lpstr>'CF14'!Print_Area</vt:lpstr>
      <vt:lpstr>'PL6'!Print_Area</vt:lpstr>
      <vt:lpstr>'SH-10'!Print_Area</vt:lpstr>
      <vt:lpstr>'SH-11'!Print_Area</vt:lpstr>
      <vt:lpstr>'SH-12'!Print_Area</vt:lpstr>
      <vt:lpstr>'SH-13'!Print_Area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KPMG</dc:creator>
  <cp:lastModifiedBy>Nopparat, Suriyaworapant</cp:lastModifiedBy>
  <cp:lastPrinted>2020-08-07T20:56:25Z</cp:lastPrinted>
  <dcterms:created xsi:type="dcterms:W3CDTF">2005-04-19T13:30:30Z</dcterms:created>
  <dcterms:modified xsi:type="dcterms:W3CDTF">2020-08-08T04:14:43Z</dcterms:modified>
</cp:coreProperties>
</file>