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General-Admin\Typist\SET\2019\M-12\"/>
    </mc:Choice>
  </mc:AlternateContent>
  <xr:revisionPtr revIDLastSave="0" documentId="13_ncr:1_{F16A2ECF-C709-4429-9DD2-4EA494E64B13}" xr6:coauthVersionLast="41" xr6:coauthVersionMax="44" xr10:uidLastSave="{00000000-0000-0000-0000-000000000000}"/>
  <bookViews>
    <workbookView xWindow="-110" yWindow="-110" windowWidth="19420" windowHeight="10420" activeTab="4" xr2:uid="{00000000-000D-0000-FFFF-FFFF00000000}"/>
  </bookViews>
  <sheets>
    <sheet name="BS7-9" sheetId="4" r:id="rId1"/>
    <sheet name="PL10-11" sheetId="1" r:id="rId2"/>
    <sheet name="CE12-13" sheetId="3" r:id="rId3"/>
    <sheet name="CE14-15" sheetId="2" r:id="rId4"/>
    <sheet name="cf 16-18" sheetId="5" r:id="rId5"/>
  </sheets>
  <definedNames>
    <definedName name="_xlnm.Print_Area" localSheetId="0">'BS7-9'!$A$1:$K$100</definedName>
    <definedName name="_xlnm.Print_Area" localSheetId="2">'CE12-13'!$A$1:$V$53</definedName>
    <definedName name="_xlnm.Print_Area" localSheetId="3">'CE14-15'!$A$1:$L$43</definedName>
    <definedName name="_xlnm.Print_Area" localSheetId="4">'cf 16-18'!$A$1:$K$106</definedName>
    <definedName name="_xlnm.Print_Area" localSheetId="1">'PL10-11'!$A$1:$L$56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5" i="2" l="1"/>
  <c r="J25" i="2"/>
  <c r="H25" i="2"/>
  <c r="F25" i="2"/>
  <c r="D25" i="2"/>
  <c r="L17" i="2"/>
  <c r="J17" i="2"/>
  <c r="H17" i="2"/>
  <c r="F17" i="2"/>
  <c r="D17" i="2"/>
  <c r="D52" i="3"/>
  <c r="T30" i="3"/>
  <c r="P30" i="3"/>
  <c r="L30" i="3"/>
  <c r="J30" i="3"/>
  <c r="H30" i="3"/>
  <c r="F30" i="3"/>
  <c r="D30" i="3"/>
  <c r="V22" i="3"/>
  <c r="T22" i="3"/>
  <c r="R22" i="3"/>
  <c r="P22" i="3"/>
  <c r="N22" i="3"/>
  <c r="L22" i="3"/>
  <c r="J22" i="3"/>
  <c r="H22" i="3"/>
  <c r="F22" i="3"/>
  <c r="D22" i="3"/>
  <c r="N43" i="2" l="1"/>
  <c r="J15" i="2" l="1"/>
  <c r="H15" i="2"/>
  <c r="F15" i="2"/>
  <c r="D15" i="2"/>
  <c r="T20" i="3"/>
  <c r="P20" i="3"/>
  <c r="N20" i="3"/>
  <c r="L20" i="3"/>
  <c r="J20" i="3"/>
  <c r="H20" i="3"/>
  <c r="F20" i="3"/>
  <c r="D20" i="3"/>
  <c r="G27" i="1" l="1"/>
  <c r="E27" i="1"/>
  <c r="K67" i="4" l="1"/>
  <c r="G67" i="4"/>
  <c r="I92" i="4" l="1"/>
  <c r="I91" i="4"/>
  <c r="E57" i="4" l="1"/>
  <c r="E88" i="5" l="1"/>
  <c r="K88" i="5"/>
  <c r="I88" i="5"/>
  <c r="G88" i="5"/>
  <c r="D49" i="3" l="1"/>
  <c r="F49" i="3"/>
  <c r="H49" i="3"/>
  <c r="J49" i="3"/>
  <c r="L49" i="3"/>
  <c r="P49" i="3"/>
  <c r="I48" i="1"/>
  <c r="E48" i="1"/>
  <c r="E30" i="4" l="1"/>
  <c r="I30" i="4"/>
  <c r="J41" i="2" l="1"/>
  <c r="L41" i="2" s="1"/>
  <c r="H39" i="2"/>
  <c r="F39" i="2"/>
  <c r="D39" i="2"/>
  <c r="H21" i="2"/>
  <c r="F21" i="2"/>
  <c r="D21" i="2"/>
  <c r="T48" i="3"/>
  <c r="T49" i="3" s="1"/>
  <c r="T26" i="3"/>
  <c r="P26" i="3"/>
  <c r="L26" i="3"/>
  <c r="J26" i="3"/>
  <c r="H26" i="3"/>
  <c r="F26" i="3"/>
  <c r="D26" i="3"/>
  <c r="R19" i="3" l="1"/>
  <c r="R18" i="3"/>
  <c r="R15" i="3"/>
  <c r="E24" i="1"/>
  <c r="I24" i="1"/>
  <c r="E94" i="4"/>
  <c r="I94" i="4"/>
  <c r="R20" i="3" l="1"/>
  <c r="K71" i="5"/>
  <c r="G71" i="5"/>
  <c r="N51" i="3" l="1"/>
  <c r="R51" i="3" s="1"/>
  <c r="V51" i="3" l="1"/>
  <c r="K16" i="1"/>
  <c r="G24" i="1"/>
  <c r="K68" i="4"/>
  <c r="K57" i="4"/>
  <c r="G57" i="4"/>
  <c r="K30" i="4"/>
  <c r="K15" i="4"/>
  <c r="K24" i="1" l="1"/>
  <c r="K28" i="1" s="1"/>
  <c r="G16" i="1"/>
  <c r="G28" i="1" s="1"/>
  <c r="G30" i="4"/>
  <c r="K70" i="4"/>
  <c r="K32" i="4"/>
  <c r="G68" i="4"/>
  <c r="G70" i="4" s="1"/>
  <c r="G15" i="4"/>
  <c r="G32" i="4" s="1"/>
  <c r="I71" i="5"/>
  <c r="E71" i="5"/>
  <c r="F28" i="1"/>
  <c r="I16" i="1"/>
  <c r="I28" i="1" s="1"/>
  <c r="I57" i="4"/>
  <c r="N28" i="3"/>
  <c r="J23" i="2"/>
  <c r="V19" i="3"/>
  <c r="V18" i="3"/>
  <c r="V20" i="3" s="1"/>
  <c r="L13" i="2"/>
  <c r="L14" i="2"/>
  <c r="I15" i="4"/>
  <c r="I32" i="4" s="1"/>
  <c r="I68" i="4"/>
  <c r="L15" i="2" l="1"/>
  <c r="G30" i="1"/>
  <c r="G32" i="1" s="1"/>
  <c r="I30" i="1"/>
  <c r="L23" i="2"/>
  <c r="R28" i="3"/>
  <c r="V28" i="3" s="1"/>
  <c r="E16" i="1"/>
  <c r="E28" i="1" s="1"/>
  <c r="I70" i="4"/>
  <c r="E15" i="4"/>
  <c r="E32" i="4" s="1"/>
  <c r="E68" i="4"/>
  <c r="E70" i="4" s="1"/>
  <c r="I96" i="4"/>
  <c r="E96" i="4"/>
  <c r="X52" i="3" s="1"/>
  <c r="I45" i="5" l="1"/>
  <c r="I32" i="1"/>
  <c r="I99" i="4"/>
  <c r="E99" i="4"/>
  <c r="G49" i="1"/>
  <c r="G47" i="1" s="1"/>
  <c r="N25" i="3" s="1"/>
  <c r="G45" i="5"/>
  <c r="G48" i="5" s="1"/>
  <c r="G44" i="1"/>
  <c r="G42" i="1" s="1"/>
  <c r="I49" i="1"/>
  <c r="I47" i="1" s="1"/>
  <c r="I44" i="1"/>
  <c r="I42" i="1" s="1"/>
  <c r="K30" i="1"/>
  <c r="K32" i="1" s="1"/>
  <c r="E30" i="1"/>
  <c r="E32" i="1" s="1"/>
  <c r="E98" i="4"/>
  <c r="I98" i="4"/>
  <c r="J38" i="2" l="1"/>
  <c r="J39" i="2" s="1"/>
  <c r="I53" i="1"/>
  <c r="I52" i="1"/>
  <c r="I106" i="4"/>
  <c r="E49" i="1"/>
  <c r="E47" i="1" s="1"/>
  <c r="E45" i="5"/>
  <c r="E48" i="5" s="1"/>
  <c r="K44" i="1"/>
  <c r="K42" i="1" s="1"/>
  <c r="K45" i="5"/>
  <c r="K48" i="5" s="1"/>
  <c r="K90" i="5" s="1"/>
  <c r="K92" i="5" s="1"/>
  <c r="K49" i="1"/>
  <c r="K47" i="1" s="1"/>
  <c r="J20" i="2" s="1"/>
  <c r="J21" i="2" s="1"/>
  <c r="G90" i="5"/>
  <c r="G92" i="5" s="1"/>
  <c r="R25" i="3"/>
  <c r="R26" i="3" s="1"/>
  <c r="R30" i="3" s="1"/>
  <c r="N26" i="3"/>
  <c r="N30" i="3" s="1"/>
  <c r="I48" i="5"/>
  <c r="I90" i="5" s="1"/>
  <c r="I92" i="5" s="1"/>
  <c r="L38" i="2" l="1"/>
  <c r="L39" i="2" s="1"/>
  <c r="N48" i="3"/>
  <c r="R48" i="3" s="1"/>
  <c r="R49" i="3" s="1"/>
  <c r="E53" i="1"/>
  <c r="L20" i="2"/>
  <c r="L21" i="2" s="1"/>
  <c r="E90" i="5"/>
  <c r="E92" i="5" s="1"/>
  <c r="L10" i="2"/>
  <c r="G94" i="4"/>
  <c r="V48" i="3" l="1"/>
  <c r="V49" i="3" s="1"/>
  <c r="N49" i="3"/>
  <c r="E110" i="5"/>
  <c r="E44" i="1"/>
  <c r="E42" i="1" s="1"/>
  <c r="V25" i="3"/>
  <c r="V26" i="3" s="1"/>
  <c r="V30" i="3" s="1"/>
  <c r="V15" i="3"/>
  <c r="G96" i="4" l="1"/>
  <c r="G99" i="4" s="1"/>
  <c r="G98" i="4" l="1"/>
  <c r="X30" i="3"/>
  <c r="K94" i="4" l="1"/>
  <c r="K96" i="4" s="1"/>
  <c r="K99" i="4" s="1"/>
  <c r="K98" i="4" l="1"/>
  <c r="N25" i="2"/>
  <c r="K106" i="4" l="1"/>
  <c r="D45" i="3" l="1"/>
  <c r="H45" i="3" l="1"/>
  <c r="H52" i="3" s="1"/>
  <c r="J45" i="3"/>
  <c r="J52" i="3" s="1"/>
  <c r="T45" i="3"/>
  <c r="T52" i="3" s="1"/>
  <c r="L45" i="3"/>
  <c r="L52" i="3" s="1"/>
  <c r="N45" i="3"/>
  <c r="N52" i="3" s="1"/>
  <c r="Y30" i="3"/>
  <c r="F45" i="3"/>
  <c r="F52" i="3" s="1"/>
  <c r="P45" i="3"/>
  <c r="P52" i="3" s="1"/>
  <c r="R45" i="3" l="1"/>
  <c r="R52" i="3" s="1"/>
  <c r="V45" i="3" l="1"/>
  <c r="D35" i="2"/>
  <c r="D43" i="2" s="1"/>
  <c r="V52" i="3" l="1"/>
  <c r="Y52" i="3" s="1"/>
  <c r="O25" i="2"/>
  <c r="H35" i="2"/>
  <c r="H43" i="2" s="1"/>
  <c r="F35" i="2"/>
  <c r="F43" i="2" s="1"/>
  <c r="J35" i="2"/>
  <c r="J43" i="2" s="1"/>
  <c r="L35" i="2" l="1"/>
  <c r="L43" i="2" s="1"/>
  <c r="O43" i="2" s="1"/>
</calcChain>
</file>

<file path=xl/sharedStrings.xml><?xml version="1.0" encoding="utf-8"?>
<sst xmlns="http://schemas.openxmlformats.org/spreadsheetml/2006/main" count="415" uniqueCount="250">
  <si>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</si>
  <si>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</si>
  <si>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</si>
  <si>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</si>
  <si>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</si>
  <si>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</si>
  <si>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</si>
  <si>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 xml:space="preserve">   เงินจ่ายล่วงหน้าผู้รับเหมา</t>
  </si>
  <si>
    <t>รวมสินทรัพย์หมุนเวียน</t>
  </si>
  <si>
    <t>สินทรัพย์ไม่หมุนเวียน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</si>
  <si>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</si>
  <si>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</si>
  <si>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</si>
  <si>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</si>
  <si>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</si>
  <si>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</si>
  <si>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</si>
  <si>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</si>
  <si>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</si>
  <si>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</si>
  <si>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</si>
  <si>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</si>
  <si>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</si>
  <si>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</si>
  <si>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</si>
  <si>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รวมส่วนของผู้ถือหุ้น </t>
  </si>
  <si>
    <t>รวมหนี้สินและส่วนของผู้ถือหุ้น</t>
  </si>
  <si>
    <t>รายได้</t>
  </si>
  <si>
    <t>รายได้อื่น</t>
  </si>
  <si>
    <t>รวมรายได้</t>
  </si>
  <si>
    <t>ค่าใช้จ่าย</t>
  </si>
  <si>
    <t>ค่าใช้จ่ายในการบริหาร</t>
  </si>
  <si>
    <t>รวมค่าใช้จ่าย</t>
  </si>
  <si>
    <t>งบกระแสเงินสด</t>
  </si>
  <si>
    <t>กระแสเงินสดจากกิจกรรมดำเนินงาน</t>
  </si>
  <si>
    <t xml:space="preserve">   ค่าเสื่อมราคาและค่าตัดจำหน่าย</t>
  </si>
  <si>
    <t xml:space="preserve">   สินทรัพย์หมุนเวียนอื่น</t>
  </si>
  <si>
    <t xml:space="preserve">   สินทรัพย์ไม่หมุนเวียนอื่น</t>
  </si>
  <si>
    <t xml:space="preserve">   หนี้สินหมุนเวียนอื่น</t>
  </si>
  <si>
    <t xml:space="preserve">   หนี้สินไม่หมุนเวียนอื่น</t>
  </si>
  <si>
    <t>กระแสเงินสดจากกิจกรรมลงทุน</t>
  </si>
  <si>
    <t>กระแสเงินสดจากกิจกรรมจัดหาเงิน</t>
  </si>
  <si>
    <t>งบแสดงการเปลี่ยนแปลงส่วนของผู้ถือหุ้น</t>
  </si>
  <si>
    <t>รวม</t>
  </si>
  <si>
    <t>ส่วนของ</t>
  </si>
  <si>
    <t>และชำระแล้ว</t>
  </si>
  <si>
    <t>งบแสดงฐานะการเงิน</t>
  </si>
  <si>
    <t>งบกำไรขาดทุนเบ็ดเสร็จ</t>
  </si>
  <si>
    <t>งบกำไรขาดทุนเบ็ดเสร็จ (ต่อ)</t>
  </si>
  <si>
    <t>ส่วนได้เสียที่</t>
  </si>
  <si>
    <t>ไม่มีอำนาจ</t>
  </si>
  <si>
    <t>ควบคุม</t>
  </si>
  <si>
    <t>ผู้ถือหุ้น</t>
  </si>
  <si>
    <t>ทุนเรือนหุ้นที่ออก</t>
  </si>
  <si>
    <t>รวมส่วนของ</t>
  </si>
  <si>
    <t>บริษัท แกรนด์ คาแนล แลนด์ จำกัด (มหาชน) และบริษัทย่อย</t>
  </si>
  <si>
    <t>เงินให้กู้ยืมระยะสั้นแก่กิจการที่เกี่ยวข้องกัน</t>
  </si>
  <si>
    <t>เงินลงทุนในบริษัทย่อย</t>
  </si>
  <si>
    <t>เงินลงทุนระยะยาวอื่น</t>
  </si>
  <si>
    <t>อสังหาริมทรัพย์เพื่อการลงทุน</t>
  </si>
  <si>
    <t>ที่ดิน อาคารและอุปกรณ์</t>
  </si>
  <si>
    <t>สินทรัพย์ไม่มีตัวตน</t>
  </si>
  <si>
    <t>เจ้าหนี้เงินประกันผลงาน</t>
  </si>
  <si>
    <t xml:space="preserve">กำไรสะสม </t>
  </si>
  <si>
    <t>สิทธิการเช่าที่ดินจากกิจการที่เกี่ยวข้องกัน</t>
  </si>
  <si>
    <t xml:space="preserve">   ส่วนเกินมูลค่าหุ้นสามัญ</t>
  </si>
  <si>
    <t>กำไรต่อหุ้นปรับลด</t>
  </si>
  <si>
    <t>หุ้นสามัญ</t>
  </si>
  <si>
    <t>ส่วนเกินมูลค่า</t>
  </si>
  <si>
    <t>ส่วนปรับปรุงทุน</t>
  </si>
  <si>
    <t>แบบย้อนกลับ</t>
  </si>
  <si>
    <t xml:space="preserve">   ที่ถึงกำหนดชำระภายในหนึ่งปี</t>
  </si>
  <si>
    <t>เงินฝากธนาคารที่มีภาระค้ำประกัน</t>
  </si>
  <si>
    <t xml:space="preserve">   เจ้าหนี้เงินประกันผลงาน</t>
  </si>
  <si>
    <t>ดอกเบี้ยรับ</t>
  </si>
  <si>
    <t>ส่วนปรับปรุง</t>
  </si>
  <si>
    <t>เดียวกันให้เป็น</t>
  </si>
  <si>
    <t>ราคาตามบัญชี</t>
  </si>
  <si>
    <t>มูลค่าสินทรัพย์ที่</t>
  </si>
  <si>
    <t>กำไรสะสม</t>
  </si>
  <si>
    <t>องค์ประกอบอื่นของส่วนของผู้ถือหุ้น</t>
  </si>
  <si>
    <t>ของส่วนของผู้ถือหุ้น</t>
  </si>
  <si>
    <t>องค์ประกอบอื่น</t>
  </si>
  <si>
    <t>เงินกู้ยืมระยะสั้นจากกิจการที่เกี่ยวข้องกัน</t>
  </si>
  <si>
    <t>ซื้อภายใต้</t>
  </si>
  <si>
    <t>การควบคุม</t>
  </si>
  <si>
    <t>จากการ</t>
  </si>
  <si>
    <t>เปลี่ยนแปลง</t>
  </si>
  <si>
    <t>สัดส่วนเงินลงทุน</t>
  </si>
  <si>
    <t>ในบริษัทย่อย</t>
  </si>
  <si>
    <t>ซื้อธุรกิจ</t>
  </si>
  <si>
    <t>เงินปันผลจ่าย</t>
  </si>
  <si>
    <t>เงินรับจากการเพิ่มทุน</t>
  </si>
  <si>
    <t>ค่าใช้จ่ายภาษีเงินได้</t>
  </si>
  <si>
    <t>กำไรสำหรับปี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</si>
  <si>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</si>
  <si>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</si>
  <si>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รายได้จากการขายอสังหาริมทรัพย์</t>
  </si>
  <si>
    <t>ต้นทุนขายอสังหาริมทรัพย์</t>
  </si>
  <si>
    <t xml:space="preserve">   ยังไม่ได้จัดสรร</t>
  </si>
  <si>
    <t>เงินปันผลรับ</t>
  </si>
  <si>
    <t>หนี้สินภาษีเงินได้รอการตัดบัญชี</t>
  </si>
  <si>
    <t>สินทรัพย์ภาษีเงินได้รอการตัดบัญชี</t>
  </si>
  <si>
    <t>เงินลงทุนในการร่วมค้า</t>
  </si>
  <si>
    <t xml:space="preserve">   เงินปันผลรับ</t>
  </si>
  <si>
    <t xml:space="preserve">   ค่าใช้จ่ายในการออกหุ้นกู้ตัดจำหน่าย</t>
  </si>
  <si>
    <t>เงินรับจากการออกหุ้นกู้</t>
  </si>
  <si>
    <t xml:space="preserve">   ส่วนแบ่งขาดทุนจากเงินลงทุนในการร่วมค้า</t>
  </si>
  <si>
    <t>เงินให้กู้ยืมระยะยาวแก่กิจการที่เกี่ยวข้องกัน</t>
  </si>
  <si>
    <t xml:space="preserve">   ส่วนปรับปรุงมูลค่าสินทรัพย์ที่ซื้อภายใต้</t>
  </si>
  <si>
    <t xml:space="preserve">      การควบคุมเดียวกันให้เป็นราคาตามบัญชี</t>
  </si>
  <si>
    <t xml:space="preserve">   ส่วนปรับปรุงทุนจากการซื้อธุรกิจแบบย้อนกลับ</t>
  </si>
  <si>
    <t>เงินให้กู้ยืมระยะยาวแก่กิจการที่เกี่ยวข้องกันเพิ่มขึ้น</t>
  </si>
  <si>
    <t xml:space="preserve">เงินสดจ่ายซื้อเงินลงทุนในบริษัทย่อย </t>
  </si>
  <si>
    <t xml:space="preserve">   กำไรจากการจำหน่ายที่ดิน อาคารและอุปกรณ์</t>
  </si>
  <si>
    <t>กำไรจากการเปลี่ยนแปลงมูลค่ายุติธรรมของ</t>
  </si>
  <si>
    <t xml:space="preserve">   อสังหาริมทรัพย์เพื่อการลงทุน</t>
  </si>
  <si>
    <t>จ่ายชำระคืนหุ้นกู้</t>
  </si>
  <si>
    <t xml:space="preserve">   สิทธิการเช่าที่ดินตัดจำหน่าย</t>
  </si>
  <si>
    <t xml:space="preserve">เงินกู้ยืมระยะสั้นจากสถาบันการเงินเพิ่มขึ้น (ลดลง) </t>
  </si>
  <si>
    <t>เงินลงทุนในบริษัทร่วม</t>
  </si>
  <si>
    <t>เงินสดจ่ายซื้อเงินลงทุนในบริษัทร่วม</t>
  </si>
  <si>
    <t>เงินสดสุทธิจาก (ใช้ไปใน) กิจกรรมจัดหาเงิน</t>
  </si>
  <si>
    <t>เงินลงทุนชั่วคราวลดลง</t>
  </si>
  <si>
    <t>เงินกู้ยืมระยะสั้นจากกิจการที่เกี่ยวข้องกันเพิ่มขึ้น</t>
  </si>
  <si>
    <t xml:space="preserve">   ส่วนแบ่งกำไรจากเงินลงทุนในบริษัทร่วม</t>
  </si>
  <si>
    <t>เงินสดรับจากการลดทุนของบริษัทร่วม</t>
  </si>
  <si>
    <t>เงินสดรับจากการจำหน่ายอสังหาริมทรัพย์เพื่อการลงทุน</t>
  </si>
  <si>
    <t>ยอดคงเหลือ ณ วันที่  1 มกราคม 2561</t>
  </si>
  <si>
    <t>ยอดคงเหลือ ณ วันที่ 31 ธันวาคม 2561</t>
  </si>
  <si>
    <t>ยอดคงเหลือ ณ วันที่ 1 มกราคม 2561</t>
  </si>
  <si>
    <t>เงินสดสุทธิจาก (ใช้ไปใน) กิจกรรมลงทุน</t>
  </si>
  <si>
    <t>ตั๋วแลกเงินลดลง</t>
  </si>
  <si>
    <t xml:space="preserve">31 ธันวาคม  </t>
  </si>
  <si>
    <t>(บาท)</t>
  </si>
  <si>
    <t xml:space="preserve"> </t>
  </si>
  <si>
    <t>สำหรับปีสิ้นสุดวันที่ 31 ธันวาคม 2562</t>
  </si>
  <si>
    <t>สำหรับปีสิ้นสุดวันที่ 31 ธันวาคม</t>
  </si>
  <si>
    <t>ยอดคงเหลือ ณ วันที่  1 มกราคม 2562</t>
  </si>
  <si>
    <t>ยอดคงเหลือ ณ วันที่ 31 ธันวาคม 2562</t>
  </si>
  <si>
    <t xml:space="preserve">งบแสดงฐานะการเงิน  </t>
  </si>
  <si>
    <t xml:space="preserve">งบแสดงการเปลี่ยนแปลงส่วนของผู้ถือหุ้น </t>
  </si>
  <si>
    <t>ยอดคงเหลือ ณ วันที่ 1 มกราคม 2562</t>
  </si>
  <si>
    <t xml:space="preserve">งบกระแสเงินสด </t>
  </si>
  <si>
    <t>ลูกหนี้อื่น</t>
  </si>
  <si>
    <t>ลูกหนี้การค้า</t>
  </si>
  <si>
    <t>เจ้าหนี้การค้า</t>
  </si>
  <si>
    <t>เจ้าหนี้อื่น</t>
  </si>
  <si>
    <t>เงินกู้ยืมระยะยาวจากสถาบันการเงิน</t>
  </si>
  <si>
    <t>รายได้ค่าเช่าและค่าบริการรับล่วงหน้า</t>
  </si>
  <si>
    <t xml:space="preserve">   ที่ถึงกำหนดรับรู้เป็นรายได้ภายในหนึ่งปี</t>
  </si>
  <si>
    <t>เจ้าหนี้ผู้รับเหมาก่อสร้าง</t>
  </si>
  <si>
    <t>ภาษีเงินได้ค้างจ่าย</t>
  </si>
  <si>
    <t>หุ้นกู้ระยะยาว</t>
  </si>
  <si>
    <t xml:space="preserve">   ผลประโยชน์พนักงาน</t>
  </si>
  <si>
    <t xml:space="preserve">   จัดสรรแล้ว</t>
  </si>
  <si>
    <t>ทุนสำรองตามกฎหมาย</t>
  </si>
  <si>
    <t>ส่วนได้เสียที่ไม่มีอำนาจควบคุม</t>
  </si>
  <si>
    <t>รายได้จากการให้เช่าและให้บริการ</t>
  </si>
  <si>
    <t>ต้นทุนค่าเช่าและค่าบริการ</t>
  </si>
  <si>
    <t>ค่าใช้จ่ายในการขาย</t>
  </si>
  <si>
    <t>ต้นทุนทางการเงิน</t>
  </si>
  <si>
    <t>กำไรก่อนภาษีเงินได้</t>
  </si>
  <si>
    <t xml:space="preserve">ส่วนแบ่งกำไร (ขาดทุน) 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</si>
  <si>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</si>
  <si>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</si>
  <si>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r>
      <t xml:space="preserve">กำไรต่อหุ้น </t>
    </r>
    <r>
      <rPr>
        <i/>
        <sz val="16"/>
        <rFont val="Angsana New"/>
        <family val="1"/>
      </rPr>
      <t>(บาท)</t>
    </r>
  </si>
  <si>
    <t>ตามกฎหมาย</t>
  </si>
  <si>
    <t>ทุนสำรอง</t>
  </si>
  <si>
    <t>จัดสรร</t>
  </si>
  <si>
    <t>ยังไม่ได้</t>
  </si>
  <si>
    <t>ของบริษัทใหญ่</t>
  </si>
  <si>
    <t>ออกหุ้นสามัญเพิ่มทุน</t>
  </si>
  <si>
    <t>สำหรับปีสิ้นสุดวันที่ 31 ธันวาคม 2561</t>
  </si>
  <si>
    <t>รายการกับผู้ถือหุ้นที่บันทึกโดยตรงเข้าส่วนผู้ถือหุ้น</t>
  </si>
  <si>
    <t xml:space="preserve">    </t>
  </si>
  <si>
    <t>เงินปันผลให้ผู้ถือหุ้นของบริษัท</t>
  </si>
  <si>
    <t>กำไรขาดทุนเบ็ดเสร็จสำหรับปี</t>
  </si>
  <si>
    <t>รวมกำไรขาดทุนเบ็ดเสร็จสำหรับปี</t>
  </si>
  <si>
    <t xml:space="preserve">     กำไร</t>
  </si>
  <si>
    <t>โอนไปสำรองตามกฎหมาย</t>
  </si>
  <si>
    <t xml:space="preserve">    เงินทุนที่ได้รับจากผู้ถือหุ้นและการจัดสรรส่วนทุนให้ผู้ถือหุ้น</t>
  </si>
  <si>
    <t xml:space="preserve">ปรับรายการที่กระทบกำไรเป็นเงินสดรับ (จ่าย) </t>
  </si>
  <si>
    <t>ขาดทุนจากการด้อยค่าของเงินลงทุนในบริษัทย่อย</t>
  </si>
  <si>
    <t>ประมาณการหนี้สินสำหรับพนักงาน</t>
  </si>
  <si>
    <t xml:space="preserve">   รายได้ค่าเช่าและค่าบริการรับล่วงหน้าส่วนที่รับรู้เป็นรายได้ </t>
  </si>
  <si>
    <t xml:space="preserve">   ดอกเบี้ยรับ</t>
  </si>
  <si>
    <t>การเปลี่ยนแปลงในสินทรัพย์และหนี้สินดำเนินงาน</t>
  </si>
  <si>
    <t xml:space="preserve">   ลูกหนี้การค้า</t>
  </si>
  <si>
    <t xml:space="preserve">   โครงการอสังหาริมทรัพย์ระหว่างการพัฒนา</t>
  </si>
  <si>
    <t xml:space="preserve">   เจ้าหนี้การค้า</t>
  </si>
  <si>
    <t xml:space="preserve">   รายได้ค่าเช่าและค่าบริการรับล่วงหน้า</t>
  </si>
  <si>
    <t xml:space="preserve">   เงินมัดจำรับจากลูกค้า</t>
  </si>
  <si>
    <t>เงินประกันการเช่าและบริการ</t>
  </si>
  <si>
    <t>กระแสเงินสดสุทธิได้มาจาก (ใช้ไปใน) การดำเนินงาน</t>
  </si>
  <si>
    <t>ภาษีเงินได้รับคืน</t>
  </si>
  <si>
    <t>ภาษีเงินได้จ่ายออก</t>
  </si>
  <si>
    <t>กระแสเงินสดสุทธิได้มาจาก (ใช้ไปใน) กิจกรรมดำเนินงาน</t>
  </si>
  <si>
    <t>จ่ายเงินสดเพื่อซื้อที่ดิน อาคารและอุปกรณ์</t>
  </si>
  <si>
    <t>เงินสดรับจากการขายอุปกรณ์</t>
  </si>
  <si>
    <t>เงินสดจ่ายเพื่อซื้ออสังหาริมทรัพย์เพื่อการลงทุน</t>
  </si>
  <si>
    <t>เงินสดจ่ายเพื่อซื้อสินทรัพย์ไม่มีตัวตน</t>
  </si>
  <si>
    <t>รายการที่ไม่กระทบเงินสด</t>
  </si>
  <si>
    <t>ในระหว่างปีสิ้นสุดวันที่ 31 ธันวาคม 2562 และ 2561</t>
  </si>
  <si>
    <t>จ่ายดอกเบี้ย</t>
  </si>
  <si>
    <t>เงินฝากติดภาระค้ำประกันลดลง</t>
  </si>
  <si>
    <t>เงินสดจ่ายเพื่อชำระเงินกู้ยืมระยะสั้นจากกิจการที่เกี่ยวข้องกัน</t>
  </si>
  <si>
    <t>เงินสดรับจากเงินกู้ยืมระยะสั้นจากสถาบันการเงิน</t>
  </si>
  <si>
    <t>เงินสดจ่ายเพื่อชำระเงินกู้ยืมระยะสั้นจากสถาบันการเงิน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</si>
  <si>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</si>
  <si>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</si>
  <si>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>หุ้นกู้ที่ถึงกำหนดชำระภายในหนึ่งปี</t>
  </si>
  <si>
    <t>โครงการอสังหาริมทรัพย์ระหว่างการพัฒนา</t>
  </si>
  <si>
    <t>4, 6</t>
  </si>
  <si>
    <t>4, 7</t>
  </si>
  <si>
    <t>4, 17</t>
  </si>
  <si>
    <t>4, 16</t>
  </si>
  <si>
    <t>ทุนที่ออกและชำระแล้ว</t>
  </si>
  <si>
    <t>รวมส่วนของบริษัทใหญ่</t>
  </si>
  <si>
    <t>จากเงินลงทุนในบริษัทร่วมและการร่วมค้า</t>
  </si>
  <si>
    <t>กำไรขาดทุนเบ็ดเสร็จอื่น</t>
  </si>
  <si>
    <t>กำไรเบ็ดเสร็จรวมสำหรับปี</t>
  </si>
  <si>
    <t>การแบ่งปันกำไร</t>
  </si>
  <si>
    <t>กำไรต่อหุ้นขั้นพื้นฐาน</t>
  </si>
  <si>
    <t>ส่วนเกิน</t>
  </si>
  <si>
    <t>มูลค่าหุ้น</t>
  </si>
  <si>
    <t>รวมเงินทุนที่ได้รับจากผู้ถือหุ้นและการจัดสรรส่วนทุนให้ผู้ถือหุ้น</t>
  </si>
  <si>
    <t>รวมรายการกับผู้ถือหุ้นที่บันทึกโดยตรงเข้าส่วนของผู้ถือหุ้น</t>
  </si>
  <si>
    <t>ชำระแล้ว</t>
  </si>
  <si>
    <t>ที่ออกและ</t>
  </si>
  <si>
    <t xml:space="preserve">        อสังหาริมทรัพย์เพื่อการลงทุน</t>
  </si>
  <si>
    <t>ประมาณการหนี้สินไม่หมุนเวียนสำหรับ</t>
  </si>
  <si>
    <t>เงินให้กู้ยืมระยะสั้นแก่กิจการที่เกี่ยวข้องกันเพิ่มขึ้น</t>
  </si>
  <si>
    <r>
      <t xml:space="preserve">กลุ่มบริษัทได้มีการก่อสร้างโครงการอสังหาริมทรัพย์ระหว่างการพัฒนาในราคาทุนเป็นจำนวนเงินรวม 954 ล้านบาท </t>
    </r>
    <r>
      <rPr>
        <i/>
        <sz val="15"/>
        <color theme="1"/>
        <rFont val="Angsana New"/>
        <family val="1"/>
      </rPr>
      <t xml:space="preserve">(2561: 1,010 ล้านบาท) </t>
    </r>
    <r>
      <rPr>
        <sz val="15"/>
        <color theme="1"/>
        <rFont val="Angsana New"/>
        <family val="1"/>
      </rPr>
      <t xml:space="preserve">โดยมีต้นทุนการกู้ยืมที่เกี่ยวข้องกับการได้มาของสินทรัพย์จำนวนเงินรวม 25 ล้านบาท </t>
    </r>
    <r>
      <rPr>
        <i/>
        <sz val="15"/>
        <color theme="1"/>
        <rFont val="Angsana New"/>
        <family val="1"/>
      </rPr>
      <t>(2561: ไม่มี)</t>
    </r>
    <r>
      <rPr>
        <sz val="15"/>
        <color theme="1"/>
        <rFont val="Angsana New"/>
        <family val="1"/>
      </rPr>
      <t xml:space="preserve"> และคงค้างเป็นเจ้าหนี้การค้า ณ วันที่ 31 ธันวาคม 2562 เป็นจำนวนเงินรวม 255 ล้านบาท </t>
    </r>
    <r>
      <rPr>
        <i/>
        <sz val="15"/>
        <color theme="1"/>
        <rFont val="Angsana New"/>
        <family val="1"/>
      </rPr>
      <t>(2561: 346 ล้านบาท)</t>
    </r>
  </si>
  <si>
    <t>8, 16</t>
  </si>
  <si>
    <t>13, 16</t>
  </si>
  <si>
    <t>14, 16</t>
  </si>
  <si>
    <t>4, 15, 16</t>
  </si>
  <si>
    <t>4, 18, 31</t>
  </si>
  <si>
    <t>4, 15</t>
  </si>
  <si>
    <t xml:space="preserve">   (ตัดจำหน่าย) หนี้สงสัยจะสูญ </t>
  </si>
  <si>
    <t xml:space="preserve">   ลูกหนี้อื่น</t>
  </si>
  <si>
    <t xml:space="preserve">   เจ้าหนี้อื่น</t>
  </si>
  <si>
    <t>เงินสดและรายการเทียบเท่าเงินสดลดลงสุทธิ</t>
  </si>
  <si>
    <t>เงินมัดจำรับและเงินรับล่วงหน้าจากลูกค้า</t>
  </si>
  <si>
    <t>4, 25</t>
  </si>
  <si>
    <t>หนี้สินสำหรับผลประโยชน์พนักงาน</t>
  </si>
  <si>
    <r>
      <t xml:space="preserve">กลุ่มบริษัทได้มาซึ่งอสังหาริมทรัพย์เพื่อการลงทุน ที่ดิน อาคารและอุปกรณ์ สิทธิการเช่า และสิทธิการใช้สินทรัพย์ในราคาทุนเป็นจำนวนเงินรวม 22,695 ล้านบาท </t>
    </r>
    <r>
      <rPr>
        <i/>
        <sz val="15"/>
        <color theme="1"/>
        <rFont val="Angsana New"/>
        <family val="1"/>
      </rPr>
      <t>(2561: 22,050 ล้านบาท)</t>
    </r>
    <r>
      <rPr>
        <sz val="15"/>
        <color theme="1"/>
        <rFont val="Angsana New"/>
        <family val="1"/>
      </rPr>
      <t xml:space="preserve"> ซึ่งในจำนวนนี้กลุ่มบริษัทได้มาโดยจ่ายเงินสดเป็นจำนวนเงินรวม 17 ล้านบาท </t>
    </r>
    <r>
      <rPr>
        <i/>
        <sz val="15"/>
        <color theme="1"/>
        <rFont val="Angsana New"/>
        <family val="1"/>
      </rPr>
      <t>(2561: 214 ล้านบาท)</t>
    </r>
    <r>
      <rPr>
        <sz val="15"/>
        <color theme="1"/>
        <rFont val="Angsana New"/>
        <family val="1"/>
      </rPr>
      <t xml:space="preserve">  และต้นทุนการกู้ยืมที่เกี่ยวข้องกับการได้มาของสินทรัพย์จำนวนเงินรวม 71 ล้านบาท</t>
    </r>
    <r>
      <rPr>
        <i/>
        <sz val="15"/>
        <color theme="1"/>
        <rFont val="Angsana New"/>
        <family val="1"/>
      </rPr>
      <t xml:space="preserve"> (2561: 56 ล้านบาท)</t>
    </r>
    <r>
      <rPr>
        <sz val="15"/>
        <color theme="1"/>
        <rFont val="Angsana New"/>
        <family val="1"/>
      </rPr>
      <t xml:space="preserve"> และคงค้างเป็นเจ้าหนี้ผู้รับเหมาก่อสร้าง ณ วันที่ 31 ธันวาคม 2562  เป็นจำนวนเงินรวม 308 ล้านบาท </t>
    </r>
    <r>
      <rPr>
        <i/>
        <sz val="15"/>
        <color theme="1"/>
        <rFont val="Angsana New"/>
        <family val="1"/>
      </rPr>
      <t>(2561: 406 ล้านบาท)</t>
    </r>
    <r>
      <rPr>
        <sz val="15"/>
        <color theme="1"/>
        <rFont val="Angsana New"/>
        <family val="1"/>
      </rPr>
      <t xml:space="preserve"> </t>
    </r>
  </si>
  <si>
    <r>
      <t>บริษัทได้มาซึ่งอสังหาริมทรัพย์เพื่อการลงทุน ที่ดิน อาคารและอุปกรณ์ สิทธิการเช่าและสิทธิการใช้สินทรัพย์ในราคาทุนเป็นจำนวนเงินรวม 10,398  ล้านบาท</t>
    </r>
    <r>
      <rPr>
        <i/>
        <sz val="15"/>
        <color theme="1"/>
        <rFont val="Angsana New"/>
        <family val="1"/>
      </rPr>
      <t xml:space="preserve"> (2561: 10,284  ล้านบาท) </t>
    </r>
    <r>
      <rPr>
        <sz val="15"/>
        <color theme="1"/>
        <rFont val="Angsana New"/>
        <family val="1"/>
      </rPr>
      <t xml:space="preserve">ซึ่งในจำนวนนี้บริษัทได้มาโดยจ่ายเงินสดเป็นจำนวนเงินรวม 14 ล้านบาท </t>
    </r>
    <r>
      <rPr>
        <i/>
        <sz val="15"/>
        <color theme="1"/>
        <rFont val="Angsana New"/>
        <family val="1"/>
      </rPr>
      <t xml:space="preserve">(2561: 17 ล้านบาท) </t>
    </r>
    <r>
      <rPr>
        <sz val="15"/>
        <color theme="1"/>
        <rFont val="Angsana New"/>
        <family val="1"/>
      </rPr>
      <t>และคงค้างเป็นเจ้าหนี้ผู้รับเหมาก่อสร้าง ณ วันที่ 31 ธันวาคม 2562 เป็นจำนวนเงินรวม 11 ล้านบาท</t>
    </r>
    <r>
      <rPr>
        <i/>
        <sz val="15"/>
        <color theme="1"/>
        <rFont val="Angsana New"/>
        <family val="1"/>
      </rPr>
      <t xml:space="preserve"> (2561: 16 ล้านบาท)</t>
    </r>
    <r>
      <rPr>
        <sz val="15"/>
        <color theme="1"/>
        <rFont val="Angsana New"/>
        <family val="1"/>
      </rPr>
      <t xml:space="preserve"> </t>
    </r>
  </si>
  <si>
    <t>การแบ่งปันกำไรเบ็ดเสร็จรวม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</si>
</sst>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.000_);_(* \(#,##0.000\);_(* &quot;-&quot;??_);_(@_)"/>
    <numFmt numFmtId="166" formatCode="_(* #,##0_);_(* \(#,##0\);_(* &quot;-&quot;??_);_(@_)"/>
    <numFmt numFmtId="167" formatCode="#,##0.00000_);[Red]\(#,##0.00000\)"/>
    <numFmt numFmtId="168" formatCode="#,##0;\(#,##0\)"/>
    <numFmt numFmtId="169" formatCode="#,##0.0000;[Red]\-#,##0.0000"/>
  </numFmts>
  <fonts count="30">
    <font>
      <sz val="10"/>
      <color theme="1"/>
      <name val="Arial"/>
      <family val="2"/>
    </font>
    <font>
      <b/>
      <sz val="16"/>
      <name val="Angsana New"/>
      <family val="1"/>
    </font>
    <font>
      <sz val="16"/>
      <name val="Angsana New"/>
      <family val="1"/>
    </font>
    <font>
      <i/>
      <sz val="16"/>
      <name val="Angsana New"/>
      <family val="1"/>
    </font>
    <font>
      <b/>
      <i/>
      <sz val="16"/>
      <name val="Angsana New"/>
      <family val="1"/>
    </font>
    <font>
      <u/>
      <sz val="16"/>
      <name val="Angsana New"/>
      <family val="1"/>
    </font>
    <font>
      <i/>
      <u/>
      <sz val="16"/>
      <name val="Angsana New"/>
      <family val="1"/>
    </font>
    <font>
      <sz val="15"/>
      <name val="BrowalliaUPC"/>
      <family val="1"/>
      <charset val="222"/>
    </font>
    <font>
      <sz val="10"/>
      <name val="ApFont"/>
    </font>
    <font>
      <sz val="12"/>
      <name val="Tms Rmn"/>
    </font>
    <font>
      <sz val="10"/>
      <color theme="1"/>
      <name val="Arial"/>
      <family val="2"/>
    </font>
    <font>
      <b/>
      <sz val="16"/>
      <color theme="1"/>
      <name val="Angsana New"/>
      <family val="1"/>
    </font>
    <font>
      <b/>
      <sz val="15"/>
      <name val="Angsana New"/>
      <family val="1"/>
    </font>
    <font>
      <sz val="15"/>
      <name val="Angsana New"/>
      <family val="1"/>
    </font>
    <font>
      <i/>
      <sz val="15"/>
      <name val="Angsana New"/>
      <family val="1"/>
    </font>
    <font>
      <b/>
      <sz val="14"/>
      <name val="Angsana New"/>
      <family val="1"/>
    </font>
    <font>
      <b/>
      <i/>
      <sz val="14"/>
      <name val="Angsana New"/>
      <family val="1"/>
    </font>
    <font>
      <sz val="14"/>
      <name val="Angsana New"/>
      <family val="1"/>
    </font>
    <font>
      <sz val="11"/>
      <name val="Times New Roman"/>
      <family val="1"/>
    </font>
    <font>
      <b/>
      <i/>
      <sz val="15"/>
      <name val="Angsana New"/>
      <family val="1"/>
    </font>
    <font>
      <sz val="16"/>
      <color theme="0"/>
      <name val="Angsana New"/>
      <family val="1"/>
    </font>
    <font>
      <sz val="16"/>
      <color theme="1"/>
      <name val="Angsana New"/>
      <family val="1"/>
    </font>
    <font>
      <i/>
      <sz val="16"/>
      <color theme="1"/>
      <name val="Angsana New"/>
      <family val="1"/>
    </font>
    <font>
      <b/>
      <i/>
      <sz val="16"/>
      <color theme="1"/>
      <name val="Angsana New"/>
      <family val="1"/>
    </font>
    <font>
      <u/>
      <sz val="16"/>
      <color theme="1"/>
      <name val="Angsana New"/>
      <family val="1"/>
    </font>
    <font>
      <i/>
      <u/>
      <sz val="16"/>
      <color theme="1"/>
      <name val="Angsana New"/>
      <family val="1"/>
    </font>
    <font>
      <b/>
      <i/>
      <sz val="15"/>
      <color theme="1"/>
      <name val="Angsana New"/>
      <family val="1"/>
    </font>
    <font>
      <i/>
      <sz val="15"/>
      <color theme="1"/>
      <name val="Angsana New"/>
      <family val="1"/>
    </font>
    <font>
      <sz val="15"/>
      <color theme="1"/>
      <name val="Angsana New"/>
      <family val="1"/>
    </font>
    <font>
      <sz val="1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0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/>
    <xf numFmtId="1" fontId="7" fillId="0" borderId="0"/>
    <xf numFmtId="9" fontId="10" fillId="0" borderId="0" applyFont="0" applyFill="0" applyBorder="0" applyAlignment="0" applyProtection="0"/>
  </cellStyleXfs>
  <cellXfs count="306">
    <xf numFmtId="0" fontId="0" fillId="0" borderId="0" xfId="0"/>
    <xf numFmtId="37" fontId="2" fillId="0" borderId="0" xfId="0" applyNumberFormat="1" applyFont="1" applyFill="1" applyAlignment="1"/>
    <xf numFmtId="166" fontId="1" fillId="0" borderId="0" xfId="0" applyNumberFormat="1" applyFont="1" applyFill="1" applyAlignment="1">
      <alignment horizontal="left"/>
    </xf>
    <xf numFmtId="37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/>
    <xf numFmtId="37" fontId="1" fillId="0" borderId="0" xfId="0" applyNumberFormat="1" applyFont="1" applyFill="1" applyBorder="1" applyAlignment="1">
      <alignment horizontal="left"/>
    </xf>
    <xf numFmtId="41" fontId="2" fillId="2" borderId="0" xfId="1" applyNumberFormat="1" applyFont="1" applyFill="1" applyAlignment="1">
      <alignment horizontal="center" vertical="top"/>
    </xf>
    <xf numFmtId="41" fontId="2" fillId="2" borderId="0" xfId="1" applyNumberFormat="1" applyFont="1" applyFill="1" applyBorder="1" applyAlignment="1">
      <alignment horizontal="center" vertical="top"/>
    </xf>
    <xf numFmtId="41" fontId="2" fillId="2" borderId="2" xfId="1" applyNumberFormat="1" applyFont="1" applyFill="1" applyBorder="1" applyAlignment="1">
      <alignment horizontal="center" vertical="top"/>
    </xf>
    <xf numFmtId="41" fontId="2" fillId="2" borderId="0" xfId="0" applyNumberFormat="1" applyFont="1" applyFill="1" applyBorder="1" applyAlignment="1">
      <alignment horizontal="center" vertical="top"/>
    </xf>
    <xf numFmtId="41" fontId="2" fillId="2" borderId="2" xfId="0" applyNumberFormat="1" applyFont="1" applyFill="1" applyBorder="1" applyAlignment="1">
      <alignment horizontal="center" vertical="top"/>
    </xf>
    <xf numFmtId="37" fontId="1" fillId="2" borderId="0" xfId="0" applyNumberFormat="1" applyFont="1" applyFill="1" applyAlignment="1">
      <alignment horizontal="left" vertical="top"/>
    </xf>
    <xf numFmtId="37" fontId="2" fillId="2" borderId="0" xfId="0" applyNumberFormat="1" applyFont="1" applyFill="1" applyAlignment="1">
      <alignment horizontal="centerContinuous" vertical="top"/>
    </xf>
    <xf numFmtId="37" fontId="3" fillId="2" borderId="0" xfId="0" applyNumberFormat="1" applyFont="1" applyFill="1" applyAlignment="1">
      <alignment horizontal="centerContinuous" vertical="top"/>
    </xf>
    <xf numFmtId="38" fontId="2" fillId="2" borderId="0" xfId="0" applyNumberFormat="1" applyFont="1" applyFill="1" applyAlignment="1">
      <alignment horizontal="centerContinuous" vertical="top"/>
    </xf>
    <xf numFmtId="166" fontId="2" fillId="2" borderId="0" xfId="1" applyNumberFormat="1" applyFont="1" applyFill="1" applyAlignment="1">
      <alignment horizontal="centerContinuous" vertical="top"/>
    </xf>
    <xf numFmtId="37" fontId="2" fillId="2" borderId="0" xfId="0" applyNumberFormat="1" applyFont="1" applyFill="1" applyAlignment="1">
      <alignment vertical="top"/>
    </xf>
    <xf numFmtId="37" fontId="1" fillId="2" borderId="0" xfId="0" applyNumberFormat="1" applyFont="1" applyFill="1" applyAlignment="1">
      <alignment vertical="top"/>
    </xf>
    <xf numFmtId="37" fontId="4" fillId="2" borderId="0" xfId="0" applyNumberFormat="1" applyFont="1" applyFill="1" applyAlignment="1">
      <alignment horizontal="center" vertical="top"/>
    </xf>
    <xf numFmtId="37" fontId="1" fillId="2" borderId="0" xfId="0" applyNumberFormat="1" applyFont="1" applyFill="1" applyBorder="1" applyAlignment="1">
      <alignment horizontal="center" vertical="top"/>
    </xf>
    <xf numFmtId="37" fontId="6" fillId="2" borderId="0" xfId="0" applyNumberFormat="1" applyFont="1" applyFill="1" applyAlignment="1">
      <alignment horizontal="center" vertical="top"/>
    </xf>
    <xf numFmtId="0" fontId="5" fillId="2" borderId="0" xfId="0" applyNumberFormat="1" applyFont="1" applyFill="1" applyAlignment="1">
      <alignment horizontal="center" vertical="top"/>
    </xf>
    <xf numFmtId="0" fontId="5" fillId="2" borderId="0" xfId="0" applyNumberFormat="1" applyFont="1" applyFill="1" applyAlignment="1">
      <alignment horizontal="right" vertical="top"/>
    </xf>
    <xf numFmtId="37" fontId="3" fillId="2" borderId="0" xfId="0" applyNumberFormat="1" applyFont="1" applyFill="1" applyAlignment="1">
      <alignment horizontal="center" vertical="top"/>
    </xf>
    <xf numFmtId="38" fontId="2" fillId="2" borderId="0" xfId="0" applyNumberFormat="1" applyFont="1" applyFill="1" applyAlignment="1">
      <alignment vertical="top"/>
    </xf>
    <xf numFmtId="166" fontId="2" fillId="2" borderId="0" xfId="1" applyNumberFormat="1" applyFont="1" applyFill="1" applyAlignment="1">
      <alignment vertical="top"/>
    </xf>
    <xf numFmtId="37" fontId="2" fillId="2" borderId="0" xfId="0" quotePrefix="1" applyNumberFormat="1" applyFont="1" applyFill="1" applyAlignment="1">
      <alignment horizontal="left" vertical="top"/>
    </xf>
    <xf numFmtId="41" fontId="2" fillId="2" borderId="0" xfId="0" applyNumberFormat="1" applyFont="1" applyFill="1" applyAlignment="1">
      <alignment horizontal="center" vertical="top"/>
    </xf>
    <xf numFmtId="41" fontId="2" fillId="2" borderId="0" xfId="0" applyNumberFormat="1" applyFont="1" applyFill="1" applyAlignment="1">
      <alignment horizontal="right" vertical="top"/>
    </xf>
    <xf numFmtId="37" fontId="2" fillId="2" borderId="0" xfId="0" applyNumberFormat="1" applyFont="1" applyFill="1" applyAlignment="1">
      <alignment horizontal="center" vertical="top"/>
    </xf>
    <xf numFmtId="41" fontId="2" fillId="2" borderId="3" xfId="0" applyNumberFormat="1" applyFont="1" applyFill="1" applyBorder="1" applyAlignment="1">
      <alignment horizontal="center" vertical="top"/>
    </xf>
    <xf numFmtId="166" fontId="2" fillId="2" borderId="0" xfId="1" applyNumberFormat="1" applyFont="1" applyFill="1" applyBorder="1" applyAlignment="1">
      <alignment horizontal="center" vertical="top"/>
    </xf>
    <xf numFmtId="41" fontId="2" fillId="2" borderId="0" xfId="1" applyNumberFormat="1" applyFont="1" applyFill="1" applyBorder="1" applyAlignment="1">
      <alignment horizontal="right" vertical="top"/>
    </xf>
    <xf numFmtId="41" fontId="2" fillId="2" borderId="0" xfId="0" applyNumberFormat="1" applyFont="1" applyFill="1" applyBorder="1" applyAlignment="1">
      <alignment horizontal="right" vertical="top"/>
    </xf>
    <xf numFmtId="41" fontId="2" fillId="2" borderId="2" xfId="1" applyNumberFormat="1" applyFont="1" applyFill="1" applyBorder="1" applyAlignment="1">
      <alignment horizontal="right" vertical="top"/>
    </xf>
    <xf numFmtId="0" fontId="2" fillId="2" borderId="0" xfId="0" applyFont="1" applyFill="1" applyAlignment="1">
      <alignment vertical="top"/>
    </xf>
    <xf numFmtId="0" fontId="2" fillId="2" borderId="0" xfId="0" applyNumberFormat="1" applyFont="1" applyFill="1" applyAlignment="1">
      <alignment horizontal="left" vertical="top"/>
    </xf>
    <xf numFmtId="41" fontId="2" fillId="2" borderId="0" xfId="1" applyNumberFormat="1" applyFont="1" applyFill="1" applyBorder="1" applyAlignment="1">
      <alignment vertical="top"/>
    </xf>
    <xf numFmtId="41" fontId="2" fillId="2" borderId="0" xfId="1" applyNumberFormat="1" applyFont="1" applyFill="1" applyAlignment="1">
      <alignment vertical="top"/>
    </xf>
    <xf numFmtId="167" fontId="2" fillId="2" borderId="0" xfId="0" applyNumberFormat="1" applyFont="1" applyFill="1" applyAlignment="1">
      <alignment vertical="top"/>
    </xf>
    <xf numFmtId="0" fontId="1" fillId="2" borderId="0" xfId="0" quotePrefix="1" applyNumberFormat="1" applyFont="1" applyFill="1" applyAlignment="1">
      <alignment horizontal="left" vertical="top"/>
    </xf>
    <xf numFmtId="0" fontId="1" fillId="2" borderId="0" xfId="0" applyNumberFormat="1" applyFont="1" applyFill="1" applyAlignment="1">
      <alignment vertical="top"/>
    </xf>
    <xf numFmtId="166" fontId="5" fillId="2" borderId="0" xfId="1" applyNumberFormat="1" applyFont="1" applyFill="1" applyAlignment="1">
      <alignment horizontal="center" vertical="top"/>
    </xf>
    <xf numFmtId="41" fontId="2" fillId="2" borderId="0" xfId="0" applyNumberFormat="1" applyFont="1" applyFill="1" applyAlignment="1">
      <alignment vertical="top"/>
    </xf>
    <xf numFmtId="37" fontId="1" fillId="2" borderId="0" xfId="0" applyNumberFormat="1" applyFont="1" applyFill="1" applyBorder="1" applyAlignment="1">
      <alignment vertical="top"/>
    </xf>
    <xf numFmtId="37" fontId="2" fillId="2" borderId="0" xfId="0" applyNumberFormat="1" applyFont="1" applyFill="1" applyBorder="1" applyAlignment="1">
      <alignment vertical="top"/>
    </xf>
    <xf numFmtId="49" fontId="11" fillId="2" borderId="0" xfId="0" applyNumberFormat="1" applyFont="1" applyFill="1" applyAlignment="1">
      <alignment vertical="top"/>
    </xf>
    <xf numFmtId="41" fontId="2" fillId="2" borderId="0" xfId="0" applyNumberFormat="1" applyFont="1" applyFill="1" applyBorder="1" applyAlignment="1">
      <alignment vertical="top"/>
    </xf>
    <xf numFmtId="166" fontId="2" fillId="2" borderId="0" xfId="1" applyNumberFormat="1" applyFont="1" applyFill="1" applyBorder="1" applyAlignment="1">
      <alignment vertical="top"/>
    </xf>
    <xf numFmtId="0" fontId="2" fillId="2" borderId="0" xfId="0" applyNumberFormat="1" applyFont="1" applyFill="1" applyAlignment="1">
      <alignment vertical="top"/>
    </xf>
    <xf numFmtId="166" fontId="2" fillId="2" borderId="0" xfId="0" applyNumberFormat="1" applyFont="1" applyFill="1" applyAlignment="1">
      <alignment vertical="top"/>
    </xf>
    <xf numFmtId="166" fontId="2" fillId="2" borderId="0" xfId="0" applyNumberFormat="1" applyFont="1" applyFill="1" applyAlignment="1">
      <alignment horizontal="right" vertical="top"/>
    </xf>
    <xf numFmtId="166" fontId="2" fillId="2" borderId="0" xfId="1" applyNumberFormat="1" applyFont="1" applyFill="1" applyAlignment="1">
      <alignment horizontal="right" vertical="top"/>
    </xf>
    <xf numFmtId="166" fontId="2" fillId="2" borderId="0" xfId="0" applyNumberFormat="1" applyFont="1" applyFill="1" applyBorder="1" applyAlignment="1">
      <alignment horizontal="center" vertical="top"/>
    </xf>
    <xf numFmtId="38" fontId="2" fillId="2" borderId="0" xfId="0" applyNumberFormat="1" applyFont="1" applyFill="1" applyBorder="1" applyAlignment="1">
      <alignment vertical="top"/>
    </xf>
    <xf numFmtId="37" fontId="3" fillId="2" borderId="0" xfId="0" applyNumberFormat="1" applyFont="1" applyFill="1" applyBorder="1" applyAlignment="1">
      <alignment horizontal="center" vertical="top"/>
    </xf>
    <xf numFmtId="165" fontId="2" fillId="2" borderId="0" xfId="0" applyNumberFormat="1" applyFont="1" applyFill="1" applyBorder="1" applyAlignment="1">
      <alignment horizontal="center" vertical="top"/>
    </xf>
    <xf numFmtId="165" fontId="2" fillId="2" borderId="0" xfId="1" applyNumberFormat="1" applyFont="1" applyFill="1" applyBorder="1" applyAlignment="1">
      <alignment horizontal="center" vertical="top"/>
    </xf>
    <xf numFmtId="0" fontId="1" fillId="2" borderId="0" xfId="0" applyNumberFormat="1" applyFont="1" applyFill="1" applyAlignment="1">
      <alignment horizontal="left" vertical="top"/>
    </xf>
    <xf numFmtId="43" fontId="5" fillId="2" borderId="0" xfId="0" applyNumberFormat="1" applyFont="1" applyFill="1" applyAlignment="1">
      <alignment horizontal="center" vertical="top"/>
    </xf>
    <xf numFmtId="41" fontId="2" fillId="0" borderId="2" xfId="0" applyNumberFormat="1" applyFont="1" applyFill="1" applyBorder="1" applyAlignment="1">
      <alignment horizontal="center" vertical="top"/>
    </xf>
    <xf numFmtId="37" fontId="3" fillId="0" borderId="0" xfId="0" applyNumberFormat="1" applyFont="1" applyFill="1" applyAlignment="1">
      <alignment horizontal="center" vertical="top"/>
    </xf>
    <xf numFmtId="41" fontId="2" fillId="0" borderId="0" xfId="0" applyNumberFormat="1" applyFont="1" applyFill="1" applyBorder="1" applyAlignment="1">
      <alignment horizontal="center" vertical="top"/>
    </xf>
    <xf numFmtId="41" fontId="2" fillId="0" borderId="2" xfId="1" applyNumberFormat="1" applyFont="1" applyFill="1" applyBorder="1" applyAlignment="1">
      <alignment horizontal="center" vertical="top"/>
    </xf>
    <xf numFmtId="37" fontId="2" fillId="0" borderId="0" xfId="0" applyNumberFormat="1" applyFont="1" applyFill="1" applyAlignment="1">
      <alignment vertical="top"/>
    </xf>
    <xf numFmtId="9" fontId="2" fillId="2" borderId="0" xfId="5" applyFont="1" applyFill="1" applyAlignment="1">
      <alignment vertical="top"/>
    </xf>
    <xf numFmtId="37" fontId="2" fillId="2" borderId="0" xfId="0" applyNumberFormat="1" applyFont="1" applyFill="1" applyBorder="1" applyAlignment="1">
      <alignment horizontal="centerContinuous" vertical="top"/>
    </xf>
    <xf numFmtId="0" fontId="2" fillId="2" borderId="0" xfId="0" applyFont="1" applyFill="1" applyBorder="1" applyAlignment="1">
      <alignment vertical="top"/>
    </xf>
    <xf numFmtId="37" fontId="1" fillId="0" borderId="0" xfId="0" applyNumberFormat="1" applyFont="1" applyFill="1" applyAlignment="1">
      <alignment horizontal="left"/>
    </xf>
    <xf numFmtId="37" fontId="4" fillId="2" borderId="0" xfId="0" applyNumberFormat="1" applyFont="1" applyFill="1" applyBorder="1" applyAlignment="1">
      <alignment horizontal="center" vertical="top"/>
    </xf>
    <xf numFmtId="0" fontId="2" fillId="2" borderId="0" xfId="0" applyNumberFormat="1" applyFont="1" applyFill="1" applyBorder="1" applyAlignment="1">
      <alignment horizontal="center" vertical="top"/>
    </xf>
    <xf numFmtId="0" fontId="2" fillId="2" borderId="0" xfId="0" applyNumberFormat="1" applyFont="1" applyFill="1" applyBorder="1" applyAlignment="1">
      <alignment horizontal="right" vertical="top"/>
    </xf>
    <xf numFmtId="41" fontId="1" fillId="2" borderId="4" xfId="0" applyNumberFormat="1" applyFont="1" applyFill="1" applyBorder="1" applyAlignment="1">
      <alignment horizontal="center" vertical="top"/>
    </xf>
    <xf numFmtId="41" fontId="1" fillId="2" borderId="0" xfId="0" applyNumberFormat="1" applyFont="1" applyFill="1" applyBorder="1" applyAlignment="1">
      <alignment horizontal="center" vertical="top"/>
    </xf>
    <xf numFmtId="41" fontId="1" fillId="2" borderId="3" xfId="0" applyNumberFormat="1" applyFont="1" applyFill="1" applyBorder="1" applyAlignment="1">
      <alignment horizontal="center" vertical="top"/>
    </xf>
    <xf numFmtId="41" fontId="1" fillId="2" borderId="3" xfId="1" applyNumberFormat="1" applyFont="1" applyFill="1" applyBorder="1" applyAlignment="1">
      <alignment horizontal="center" vertical="top"/>
    </xf>
    <xf numFmtId="41" fontId="1" fillId="2" borderId="0" xfId="0" applyNumberFormat="1" applyFont="1" applyFill="1" applyAlignment="1">
      <alignment horizontal="center" vertical="top"/>
    </xf>
    <xf numFmtId="41" fontId="1" fillId="2" borderId="0" xfId="1" applyNumberFormat="1" applyFont="1" applyFill="1" applyBorder="1" applyAlignment="1">
      <alignment horizontal="center" vertical="top"/>
    </xf>
    <xf numFmtId="37" fontId="4" fillId="2" borderId="0" xfId="0" applyNumberFormat="1" applyFont="1" applyFill="1" applyAlignment="1">
      <alignment vertical="top"/>
    </xf>
    <xf numFmtId="41" fontId="1" fillId="2" borderId="2" xfId="0" applyNumberFormat="1" applyFont="1" applyFill="1" applyBorder="1" applyAlignment="1">
      <alignment horizontal="center" vertical="top"/>
    </xf>
    <xf numFmtId="41" fontId="1" fillId="2" borderId="2" xfId="0" applyNumberFormat="1" applyFont="1" applyFill="1" applyBorder="1" applyAlignment="1">
      <alignment horizontal="right" vertical="top"/>
    </xf>
    <xf numFmtId="41" fontId="1" fillId="2" borderId="0" xfId="0" applyNumberFormat="1" applyFont="1" applyFill="1" applyBorder="1" applyAlignment="1">
      <alignment horizontal="right" vertical="top"/>
    </xf>
    <xf numFmtId="41" fontId="1" fillId="2" borderId="2" xfId="1" applyNumberFormat="1" applyFont="1" applyFill="1" applyBorder="1" applyAlignment="1">
      <alignment horizontal="right" vertical="top"/>
    </xf>
    <xf numFmtId="41" fontId="1" fillId="2" borderId="2" xfId="1" applyNumberFormat="1" applyFont="1" applyFill="1" applyBorder="1" applyAlignment="1">
      <alignment horizontal="center" vertical="top"/>
    </xf>
    <xf numFmtId="38" fontId="1" fillId="2" borderId="0" xfId="0" applyNumberFormat="1" applyFont="1" applyFill="1" applyBorder="1" applyAlignment="1">
      <alignment horizontal="center" vertical="top"/>
    </xf>
    <xf numFmtId="166" fontId="1" fillId="2" borderId="0" xfId="1" applyNumberFormat="1" applyFont="1" applyFill="1" applyBorder="1" applyAlignment="1">
      <alignment horizontal="center" vertical="top"/>
    </xf>
    <xf numFmtId="49" fontId="2" fillId="2" borderId="0" xfId="0" applyNumberFormat="1" applyFont="1" applyFill="1" applyAlignment="1">
      <alignment vertical="top"/>
    </xf>
    <xf numFmtId="0" fontId="4" fillId="2" borderId="0" xfId="0" applyNumberFormat="1" applyFont="1" applyFill="1" applyAlignment="1">
      <alignment vertical="top"/>
    </xf>
    <xf numFmtId="41" fontId="1" fillId="2" borderId="1" xfId="0" applyNumberFormat="1" applyFont="1" applyFill="1" applyBorder="1" applyAlignment="1">
      <alignment vertical="top"/>
    </xf>
    <xf numFmtId="41" fontId="1" fillId="2" borderId="0" xfId="0" applyNumberFormat="1" applyFont="1" applyFill="1" applyAlignment="1">
      <alignment vertical="top"/>
    </xf>
    <xf numFmtId="165" fontId="1" fillId="0" borderId="3" xfId="1" applyNumberFormat="1" applyFont="1" applyFill="1" applyBorder="1" applyAlignment="1">
      <alignment horizontal="center" vertical="top"/>
    </xf>
    <xf numFmtId="166" fontId="13" fillId="0" borderId="0" xfId="0" applyNumberFormat="1" applyFont="1" applyFill="1" applyAlignment="1"/>
    <xf numFmtId="38" fontId="13" fillId="0" borderId="0" xfId="0" applyNumberFormat="1" applyFont="1" applyFill="1" applyAlignment="1"/>
    <xf numFmtId="38" fontId="13" fillId="0" borderId="0" xfId="0" applyNumberFormat="1" applyFont="1" applyFill="1" applyBorder="1" applyAlignment="1"/>
    <xf numFmtId="38" fontId="13" fillId="0" borderId="0" xfId="0" applyNumberFormat="1" applyFont="1" applyFill="1" applyAlignment="1">
      <alignment horizontal="right"/>
    </xf>
    <xf numFmtId="166" fontId="13" fillId="0" borderId="0" xfId="0" applyNumberFormat="1" applyFont="1" applyFill="1" applyAlignment="1">
      <alignment horizontal="center"/>
    </xf>
    <xf numFmtId="166" fontId="12" fillId="0" borderId="0" xfId="0" applyNumberFormat="1" applyFont="1" applyFill="1" applyBorder="1" applyAlignment="1">
      <alignment horizontal="center"/>
    </xf>
    <xf numFmtId="166" fontId="13" fillId="0" borderId="0" xfId="0" applyNumberFormat="1" applyFont="1" applyFill="1" applyBorder="1" applyAlignment="1">
      <alignment horizontal="center"/>
    </xf>
    <xf numFmtId="166" fontId="13" fillId="0" borderId="0" xfId="0" applyNumberFormat="1" applyFont="1" applyFill="1" applyBorder="1" applyAlignment="1"/>
    <xf numFmtId="0" fontId="12" fillId="0" borderId="0" xfId="0" applyNumberFormat="1" applyFont="1" applyFill="1" applyAlignment="1"/>
    <xf numFmtId="41" fontId="13" fillId="0" borderId="0" xfId="0" applyNumberFormat="1" applyFont="1" applyFill="1" applyBorder="1" applyAlignment="1">
      <alignment horizontal="right"/>
    </xf>
    <xf numFmtId="0" fontId="13" fillId="0" borderId="0" xfId="0" applyNumberFormat="1" applyFont="1" applyFill="1" applyAlignment="1"/>
    <xf numFmtId="41" fontId="13" fillId="0" borderId="2" xfId="0" applyNumberFormat="1" applyFont="1" applyFill="1" applyBorder="1" applyAlignment="1">
      <alignment horizontal="right"/>
    </xf>
    <xf numFmtId="41" fontId="13" fillId="0" borderId="0" xfId="0" applyNumberFormat="1" applyFont="1" applyFill="1" applyAlignment="1">
      <alignment horizontal="right"/>
    </xf>
    <xf numFmtId="41" fontId="13" fillId="0" borderId="0" xfId="0" applyNumberFormat="1" applyFont="1" applyFill="1" applyBorder="1" applyAlignment="1">
      <alignment horizontal="right" vertical="top"/>
    </xf>
    <xf numFmtId="37" fontId="12" fillId="0" borderId="0" xfId="0" applyNumberFormat="1" applyFont="1" applyFill="1" applyAlignment="1"/>
    <xf numFmtId="41" fontId="13" fillId="0" borderId="0" xfId="0" applyNumberFormat="1" applyFont="1" applyFill="1" applyAlignment="1"/>
    <xf numFmtId="41" fontId="13" fillId="0" borderId="0" xfId="0" applyNumberFormat="1" applyFont="1" applyFill="1" applyBorder="1" applyAlignment="1"/>
    <xf numFmtId="37" fontId="13" fillId="0" borderId="0" xfId="0" applyNumberFormat="1" applyFont="1" applyFill="1" applyAlignment="1"/>
    <xf numFmtId="166" fontId="12" fillId="0" borderId="0" xfId="0" applyNumberFormat="1" applyFont="1" applyFill="1" applyAlignment="1"/>
    <xf numFmtId="41" fontId="12" fillId="0" borderId="3" xfId="0" applyNumberFormat="1" applyFont="1" applyFill="1" applyBorder="1" applyAlignment="1">
      <alignment horizontal="right"/>
    </xf>
    <xf numFmtId="41" fontId="12" fillId="0" borderId="0" xfId="0" applyNumberFormat="1" applyFont="1" applyFill="1" applyBorder="1" applyAlignment="1">
      <alignment horizontal="right"/>
    </xf>
    <xf numFmtId="0" fontId="12" fillId="0" borderId="0" xfId="0" applyNumberFormat="1" applyFont="1" applyFill="1" applyAlignment="1">
      <alignment vertical="top"/>
    </xf>
    <xf numFmtId="166" fontId="13" fillId="0" borderId="0" xfId="0" applyNumberFormat="1" applyFont="1" applyFill="1" applyBorder="1" applyAlignment="1">
      <alignment vertical="top"/>
    </xf>
    <xf numFmtId="166" fontId="13" fillId="0" borderId="0" xfId="0" applyNumberFormat="1" applyFont="1" applyFill="1" applyAlignment="1">
      <alignment vertical="top"/>
    </xf>
    <xf numFmtId="41" fontId="12" fillId="0" borderId="0" xfId="0" applyNumberFormat="1" applyFont="1" applyFill="1" applyBorder="1" applyAlignment="1">
      <alignment horizontal="right" vertical="top"/>
    </xf>
    <xf numFmtId="0" fontId="3" fillId="2" borderId="0" xfId="0" applyNumberFormat="1" applyFont="1" applyFill="1" applyAlignment="1">
      <alignment horizontal="center" vertical="top"/>
    </xf>
    <xf numFmtId="166" fontId="14" fillId="0" borderId="0" xfId="0" applyNumberFormat="1" applyFont="1" applyFill="1" applyBorder="1" applyAlignment="1">
      <alignment horizontal="center"/>
    </xf>
    <xf numFmtId="37" fontId="2" fillId="2" borderId="0" xfId="0" applyNumberFormat="1" applyFont="1" applyFill="1" applyAlignment="1">
      <alignment horizontal="left" vertical="top" indent="1"/>
    </xf>
    <xf numFmtId="37" fontId="2" fillId="2" borderId="0" xfId="0" applyNumberFormat="1" applyFont="1" applyFill="1" applyAlignment="1">
      <alignment horizontal="left" vertical="top" indent="2"/>
    </xf>
    <xf numFmtId="166" fontId="14" fillId="0" borderId="0" xfId="0" applyNumberFormat="1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5" fillId="0" borderId="0" xfId="0" applyFont="1" applyFill="1" applyBorder="1" applyAlignment="1">
      <alignment horizontal="center"/>
    </xf>
    <xf numFmtId="37" fontId="17" fillId="0" borderId="0" xfId="0" applyNumberFormat="1" applyFont="1" applyFill="1" applyAlignment="1">
      <alignment horizontal="right"/>
    </xf>
    <xf numFmtId="37" fontId="17" fillId="0" borderId="0" xfId="0" applyNumberFormat="1" applyFont="1" applyFill="1" applyBorder="1" applyAlignment="1">
      <alignment horizontal="right"/>
    </xf>
    <xf numFmtId="43" fontId="17" fillId="0" borderId="0" xfId="1" applyFont="1" applyFill="1" applyAlignment="1">
      <alignment horizontal="right"/>
    </xf>
    <xf numFmtId="0" fontId="17" fillId="0" borderId="0" xfId="0" applyFont="1" applyFill="1" applyAlignment="1"/>
    <xf numFmtId="0" fontId="16" fillId="0" borderId="0" xfId="0" applyFont="1" applyFill="1" applyAlignment="1">
      <alignment horizontal="left"/>
    </xf>
    <xf numFmtId="0" fontId="18" fillId="0" borderId="0" xfId="0" applyFont="1" applyFill="1" applyAlignment="1"/>
    <xf numFmtId="37" fontId="15" fillId="0" borderId="0" xfId="0" applyNumberFormat="1" applyFont="1" applyFill="1" applyBorder="1" applyAlignment="1">
      <alignment horizontal="right"/>
    </xf>
    <xf numFmtId="37" fontId="17" fillId="0" borderId="0" xfId="0" applyNumberFormat="1" applyFont="1" applyFill="1" applyAlignment="1"/>
    <xf numFmtId="43" fontId="17" fillId="0" borderId="0" xfId="1" applyFont="1" applyFill="1" applyBorder="1" applyAlignment="1">
      <alignment horizontal="right"/>
    </xf>
    <xf numFmtId="0" fontId="19" fillId="0" borderId="0" xfId="0" applyNumberFormat="1" applyFont="1" applyFill="1" applyAlignment="1"/>
    <xf numFmtId="0" fontId="19" fillId="0" borderId="0" xfId="0" applyNumberFormat="1" applyFont="1" applyFill="1" applyAlignment="1">
      <alignment horizontal="left" indent="1"/>
    </xf>
    <xf numFmtId="41" fontId="12" fillId="0" borderId="4" xfId="0" applyNumberFormat="1" applyFont="1" applyFill="1" applyBorder="1" applyAlignment="1">
      <alignment horizontal="right"/>
    </xf>
    <xf numFmtId="0" fontId="12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41" fontId="12" fillId="0" borderId="4" xfId="0" applyNumberFormat="1" applyFont="1" applyFill="1" applyBorder="1" applyAlignment="1"/>
    <xf numFmtId="41" fontId="12" fillId="0" borderId="0" xfId="0" applyNumberFormat="1" applyFont="1" applyFill="1" applyAlignment="1"/>
    <xf numFmtId="37" fontId="2" fillId="0" borderId="0" xfId="0" applyNumberFormat="1" applyFont="1" applyFill="1" applyAlignment="1">
      <alignment horizontal="left" vertical="top"/>
    </xf>
    <xf numFmtId="41" fontId="2" fillId="0" borderId="0" xfId="0" applyNumberFormat="1" applyFont="1" applyFill="1" applyAlignment="1">
      <alignment horizontal="right" vertical="top"/>
    </xf>
    <xf numFmtId="41" fontId="2" fillId="0" borderId="0" xfId="1" applyNumberFormat="1" applyFont="1" applyFill="1" applyAlignment="1">
      <alignment horizontal="center" vertical="top"/>
    </xf>
    <xf numFmtId="41" fontId="2" fillId="0" borderId="0" xfId="0" applyNumberFormat="1" applyFont="1" applyFill="1" applyAlignment="1">
      <alignment horizontal="center" vertical="top"/>
    </xf>
    <xf numFmtId="37" fontId="1" fillId="0" borderId="0" xfId="0" applyNumberFormat="1" applyFont="1" applyFill="1" applyAlignment="1">
      <alignment vertical="top"/>
    </xf>
    <xf numFmtId="41" fontId="1" fillId="0" borderId="4" xfId="0" applyNumberFormat="1" applyFont="1" applyFill="1" applyBorder="1" applyAlignment="1">
      <alignment horizontal="center" vertical="top"/>
    </xf>
    <xf numFmtId="41" fontId="1" fillId="0" borderId="0" xfId="0" applyNumberFormat="1" applyFont="1" applyFill="1" applyAlignment="1">
      <alignment horizontal="center" vertical="top"/>
    </xf>
    <xf numFmtId="41" fontId="1" fillId="0" borderId="0" xfId="0" applyNumberFormat="1" applyFont="1" applyFill="1" applyBorder="1" applyAlignment="1">
      <alignment horizontal="center" vertical="top"/>
    </xf>
    <xf numFmtId="41" fontId="1" fillId="0" borderId="4" xfId="1" applyNumberFormat="1" applyFont="1" applyFill="1" applyBorder="1" applyAlignment="1">
      <alignment horizontal="center" vertical="top"/>
    </xf>
    <xf numFmtId="41" fontId="1" fillId="0" borderId="0" xfId="1" applyNumberFormat="1" applyFont="1" applyFill="1" applyBorder="1" applyAlignment="1">
      <alignment horizontal="center" vertical="top"/>
    </xf>
    <xf numFmtId="37" fontId="4" fillId="0" borderId="0" xfId="0" applyNumberFormat="1" applyFont="1" applyFill="1" applyAlignment="1">
      <alignment vertical="top"/>
    </xf>
    <xf numFmtId="41" fontId="2" fillId="0" borderId="0" xfId="0" applyNumberFormat="1" applyFont="1" applyFill="1" applyBorder="1" applyAlignment="1">
      <alignment horizontal="right" vertical="top"/>
    </xf>
    <xf numFmtId="37" fontId="2" fillId="0" borderId="0" xfId="0" quotePrefix="1" applyNumberFormat="1" applyFont="1" applyFill="1" applyAlignment="1">
      <alignment horizontal="left" vertical="top"/>
    </xf>
    <xf numFmtId="38" fontId="2" fillId="0" borderId="0" xfId="0" applyNumberFormat="1" applyFont="1" applyFill="1" applyAlignment="1">
      <alignment vertical="top"/>
    </xf>
    <xf numFmtId="41" fontId="1" fillId="0" borderId="3" xfId="0" applyNumberFormat="1" applyFont="1" applyFill="1" applyBorder="1" applyAlignment="1">
      <alignment horizontal="center" vertical="top"/>
    </xf>
    <xf numFmtId="41" fontId="1" fillId="0" borderId="3" xfId="1" applyNumberFormat="1" applyFont="1" applyFill="1" applyBorder="1" applyAlignment="1">
      <alignment horizontal="center" vertical="top"/>
    </xf>
    <xf numFmtId="37" fontId="2" fillId="0" borderId="0" xfId="0" applyNumberFormat="1" applyFont="1" applyFill="1" applyBorder="1" applyAlignment="1">
      <alignment vertical="top"/>
    </xf>
    <xf numFmtId="166" fontId="2" fillId="0" borderId="0" xfId="1" applyNumberFormat="1" applyFont="1" applyFill="1" applyAlignment="1">
      <alignment vertical="top"/>
    </xf>
    <xf numFmtId="37" fontId="1" fillId="0" borderId="0" xfId="0" applyNumberFormat="1" applyFont="1" applyFill="1" applyAlignment="1">
      <alignment horizontal="left" vertical="top"/>
    </xf>
    <xf numFmtId="37" fontId="2" fillId="0" borderId="0" xfId="0" applyNumberFormat="1" applyFont="1" applyFill="1" applyAlignment="1">
      <alignment horizontal="centerContinuous" vertical="top"/>
    </xf>
    <xf numFmtId="37" fontId="3" fillId="0" borderId="0" xfId="0" applyNumberFormat="1" applyFont="1" applyFill="1" applyAlignment="1">
      <alignment horizontal="centerContinuous" vertical="top"/>
    </xf>
    <xf numFmtId="38" fontId="2" fillId="0" borderId="0" xfId="0" applyNumberFormat="1" applyFont="1" applyFill="1" applyAlignment="1">
      <alignment horizontal="centerContinuous" vertical="top"/>
    </xf>
    <xf numFmtId="37" fontId="2" fillId="0" borderId="0" xfId="0" applyNumberFormat="1" applyFont="1" applyFill="1" applyBorder="1" applyAlignment="1">
      <alignment horizontal="centerContinuous" vertical="top"/>
    </xf>
    <xf numFmtId="166" fontId="2" fillId="0" borderId="0" xfId="1" applyNumberFormat="1" applyFont="1" applyFill="1" applyAlignment="1">
      <alignment horizontal="centerContinuous" vertical="top"/>
    </xf>
    <xf numFmtId="37" fontId="4" fillId="0" borderId="0" xfId="0" applyNumberFormat="1" applyFont="1" applyFill="1" applyBorder="1" applyAlignment="1">
      <alignment horizontal="center" vertical="top"/>
    </xf>
    <xf numFmtId="37" fontId="1" fillId="0" borderId="0" xfId="0" applyNumberFormat="1" applyFont="1" applyFill="1" applyBorder="1" applyAlignment="1">
      <alignment vertical="top"/>
    </xf>
    <xf numFmtId="37" fontId="1" fillId="0" borderId="0" xfId="0" applyNumberFormat="1" applyFont="1" applyFill="1" applyBorder="1" applyAlignment="1">
      <alignment horizontal="center" vertical="top"/>
    </xf>
    <xf numFmtId="37" fontId="3" fillId="0" borderId="0" xfId="0" applyNumberFormat="1" applyFont="1" applyFill="1" applyBorder="1" applyAlignment="1">
      <alignment horizontal="center" vertical="top"/>
    </xf>
    <xf numFmtId="0" fontId="2" fillId="0" borderId="0" xfId="0" applyNumberFormat="1" applyFont="1" applyFill="1" applyBorder="1" applyAlignment="1">
      <alignment horizontal="center" vertical="top"/>
    </xf>
    <xf numFmtId="0" fontId="2" fillId="0" borderId="0" xfId="0" applyNumberFormat="1" applyFont="1" applyFill="1" applyBorder="1" applyAlignment="1">
      <alignment horizontal="right" vertical="top"/>
    </xf>
    <xf numFmtId="37" fontId="6" fillId="0" borderId="0" xfId="0" applyNumberFormat="1" applyFont="1" applyFill="1" applyBorder="1" applyAlignment="1">
      <alignment horizontal="center" vertical="top"/>
    </xf>
    <xf numFmtId="37" fontId="6" fillId="0" borderId="0" xfId="0" applyNumberFormat="1" applyFont="1" applyFill="1" applyAlignment="1">
      <alignment horizontal="center" vertical="top"/>
    </xf>
    <xf numFmtId="166" fontId="2" fillId="0" borderId="0" xfId="1" applyNumberFormat="1" applyFont="1" applyFill="1" applyAlignment="1">
      <alignment horizontal="center" vertical="top"/>
    </xf>
    <xf numFmtId="166" fontId="1" fillId="0" borderId="4" xfId="1" applyNumberFormat="1" applyFont="1" applyFill="1" applyBorder="1" applyAlignment="1">
      <alignment horizontal="center" vertical="top"/>
    </xf>
    <xf numFmtId="166" fontId="2" fillId="0" borderId="0" xfId="1" applyNumberFormat="1" applyFont="1" applyFill="1" applyBorder="1" applyAlignment="1">
      <alignment horizontal="center" vertical="top"/>
    </xf>
    <xf numFmtId="169" fontId="2" fillId="2" borderId="0" xfId="0" applyNumberFormat="1" applyFont="1" applyFill="1" applyBorder="1" applyAlignment="1">
      <alignment vertical="top"/>
    </xf>
    <xf numFmtId="164" fontId="13" fillId="0" borderId="0" xfId="0" applyNumberFormat="1" applyFont="1" applyFill="1" applyAlignment="1"/>
    <xf numFmtId="37" fontId="1" fillId="0" borderId="0" xfId="0" applyNumberFormat="1" applyFont="1" applyFill="1" applyAlignment="1">
      <alignment horizontal="left"/>
    </xf>
    <xf numFmtId="166" fontId="12" fillId="0" borderId="0" xfId="0" applyNumberFormat="1" applyFont="1" applyFill="1" applyBorder="1" applyAlignment="1">
      <alignment horizontal="center"/>
    </xf>
    <xf numFmtId="166" fontId="13" fillId="0" borderId="0" xfId="0" applyNumberFormat="1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vertical="top"/>
    </xf>
    <xf numFmtId="165" fontId="1" fillId="2" borderId="0" xfId="0" applyNumberFormat="1" applyFont="1" applyFill="1" applyBorder="1" applyAlignment="1">
      <alignment vertical="top"/>
    </xf>
    <xf numFmtId="43" fontId="2" fillId="2" borderId="0" xfId="1" applyFont="1" applyFill="1" applyAlignment="1">
      <alignment horizontal="center" vertical="top"/>
    </xf>
    <xf numFmtId="43" fontId="2" fillId="2" borderId="0" xfId="1" applyFont="1" applyFill="1" applyAlignment="1">
      <alignment vertical="top"/>
    </xf>
    <xf numFmtId="43" fontId="13" fillId="0" borderId="0" xfId="1" applyFont="1" applyFill="1" applyAlignment="1"/>
    <xf numFmtId="43" fontId="13" fillId="0" borderId="0" xfId="1" applyFont="1" applyFill="1" applyBorder="1" applyAlignment="1">
      <alignment horizontal="right"/>
    </xf>
    <xf numFmtId="166" fontId="13" fillId="0" borderId="0" xfId="1" applyNumberFormat="1" applyFont="1" applyFill="1" applyAlignment="1"/>
    <xf numFmtId="0" fontId="3" fillId="0" borderId="0" xfId="0" applyNumberFormat="1" applyFont="1" applyFill="1" applyAlignment="1">
      <alignment horizontal="center" vertical="top"/>
    </xf>
    <xf numFmtId="37" fontId="2" fillId="2" borderId="0" xfId="0" applyNumberFormat="1" applyFont="1" applyFill="1" applyAlignment="1">
      <alignment horizontal="center" vertical="top"/>
    </xf>
    <xf numFmtId="166" fontId="13" fillId="0" borderId="0" xfId="0" applyNumberFormat="1" applyFont="1" applyFill="1" applyBorder="1" applyAlignment="1">
      <alignment horizontal="center"/>
    </xf>
    <xf numFmtId="43" fontId="20" fillId="2" borderId="0" xfId="1" applyFont="1" applyFill="1" applyAlignment="1">
      <alignment vertical="top"/>
    </xf>
    <xf numFmtId="43" fontId="20" fillId="2" borderId="0" xfId="1" applyFont="1" applyFill="1" applyBorder="1" applyAlignment="1">
      <alignment vertical="top"/>
    </xf>
    <xf numFmtId="43" fontId="2" fillId="0" borderId="0" xfId="1" applyFont="1" applyFill="1" applyAlignment="1">
      <alignment horizontal="left" vertical="top"/>
    </xf>
    <xf numFmtId="43" fontId="2" fillId="0" borderId="0" xfId="1" applyFont="1" applyFill="1" applyAlignment="1">
      <alignment horizontal="right" vertical="top"/>
    </xf>
    <xf numFmtId="43" fontId="2" fillId="0" borderId="0" xfId="1" applyFont="1" applyFill="1" applyBorder="1" applyAlignment="1">
      <alignment horizontal="right" vertical="top"/>
    </xf>
    <xf numFmtId="43" fontId="2" fillId="0" borderId="0" xfId="1" applyFont="1" applyFill="1" applyAlignment="1">
      <alignment horizontal="center" vertical="top"/>
    </xf>
    <xf numFmtId="43" fontId="13" fillId="0" borderId="0" xfId="1" applyFont="1" applyFill="1" applyAlignment="1">
      <alignment horizontal="right"/>
    </xf>
    <xf numFmtId="43" fontId="2" fillId="2" borderId="2" xfId="1" applyFont="1" applyFill="1" applyBorder="1" applyAlignment="1">
      <alignment horizontal="center" vertical="top"/>
    </xf>
    <xf numFmtId="43" fontId="2" fillId="2" borderId="0" xfId="1" applyFont="1" applyFill="1" applyBorder="1" applyAlignment="1">
      <alignment horizontal="center" vertical="top"/>
    </xf>
    <xf numFmtId="43" fontId="2" fillId="2" borderId="2" xfId="1" applyFont="1" applyFill="1" applyBorder="1" applyAlignment="1">
      <alignment horizontal="right" vertical="top"/>
    </xf>
    <xf numFmtId="43" fontId="2" fillId="2" borderId="0" xfId="1" applyFont="1" applyFill="1" applyAlignment="1">
      <alignment horizontal="right" vertical="top"/>
    </xf>
    <xf numFmtId="166" fontId="2" fillId="0" borderId="0" xfId="1" applyNumberFormat="1" applyFont="1" applyFill="1" applyAlignment="1">
      <alignment horizontal="right" vertical="top"/>
    </xf>
    <xf numFmtId="0" fontId="3" fillId="0" borderId="0" xfId="0" applyFont="1" applyFill="1" applyAlignment="1">
      <alignment horizontal="center" vertical="top"/>
    </xf>
    <xf numFmtId="37" fontId="4" fillId="0" borderId="0" xfId="0" applyNumberFormat="1" applyFont="1" applyFill="1" applyAlignment="1">
      <alignment horizontal="center" vertical="top"/>
    </xf>
    <xf numFmtId="37" fontId="2" fillId="0" borderId="0" xfId="0" applyNumberFormat="1" applyFont="1" applyFill="1" applyAlignment="1">
      <alignment horizontal="center" vertical="top"/>
    </xf>
    <xf numFmtId="0" fontId="3" fillId="0" borderId="0" xfId="0" applyNumberFormat="1" applyFont="1" applyFill="1" applyAlignment="1">
      <alignment vertical="top"/>
    </xf>
    <xf numFmtId="37" fontId="3" fillId="0" borderId="0" xfId="0" applyNumberFormat="1" applyFont="1" applyFill="1" applyAlignment="1">
      <alignment vertical="top"/>
    </xf>
    <xf numFmtId="41" fontId="1" fillId="2" borderId="5" xfId="0" applyNumberFormat="1" applyFont="1" applyFill="1" applyBorder="1" applyAlignment="1">
      <alignment horizontal="center" vertical="top"/>
    </xf>
    <xf numFmtId="37" fontId="1" fillId="0" borderId="0" xfId="0" applyNumberFormat="1" applyFont="1" applyFill="1" applyAlignment="1">
      <alignment horizontal="center" vertical="top"/>
    </xf>
    <xf numFmtId="37" fontId="1" fillId="2" borderId="0" xfId="0" applyNumberFormat="1" applyFont="1" applyFill="1" applyAlignment="1">
      <alignment horizontal="center" vertical="top"/>
    </xf>
    <xf numFmtId="41" fontId="1" fillId="2" borderId="1" xfId="0" applyNumberFormat="1" applyFont="1" applyFill="1" applyBorder="1" applyAlignment="1">
      <alignment horizontal="center" vertical="top"/>
    </xf>
    <xf numFmtId="0" fontId="13" fillId="0" borderId="0" xfId="0" applyNumberFormat="1" applyFont="1" applyFill="1" applyAlignment="1">
      <alignment horizontal="left" indent="1"/>
    </xf>
    <xf numFmtId="166" fontId="13" fillId="0" borderId="0" xfId="0" applyNumberFormat="1" applyFont="1" applyFill="1" applyBorder="1" applyAlignment="1">
      <alignment horizontal="center"/>
    </xf>
    <xf numFmtId="166" fontId="12" fillId="0" borderId="0" xfId="0" applyNumberFormat="1" applyFont="1" applyFill="1" applyBorder="1" applyAlignment="1">
      <alignment horizontal="center"/>
    </xf>
    <xf numFmtId="0" fontId="14" fillId="0" borderId="0" xfId="0" applyNumberFormat="1" applyFont="1" applyFill="1" applyAlignment="1">
      <alignment horizontal="center"/>
    </xf>
    <xf numFmtId="43" fontId="13" fillId="0" borderId="0" xfId="1" applyFont="1" applyFill="1" applyBorder="1" applyAlignment="1">
      <alignment horizontal="right" vertical="top"/>
    </xf>
    <xf numFmtId="43" fontId="12" fillId="0" borderId="0" xfId="1" applyFont="1" applyFill="1" applyBorder="1" applyAlignment="1">
      <alignment horizontal="right"/>
    </xf>
    <xf numFmtId="43" fontId="12" fillId="0" borderId="4" xfId="1" applyFont="1" applyFill="1" applyBorder="1" applyAlignment="1">
      <alignment horizontal="right"/>
    </xf>
    <xf numFmtId="43" fontId="13" fillId="0" borderId="2" xfId="1" applyFont="1" applyFill="1" applyBorder="1" applyAlignment="1">
      <alignment horizontal="right" vertical="top"/>
    </xf>
    <xf numFmtId="43" fontId="13" fillId="0" borderId="2" xfId="1" applyFont="1" applyFill="1" applyBorder="1" applyAlignment="1">
      <alignment horizontal="right"/>
    </xf>
    <xf numFmtId="0" fontId="14" fillId="0" borderId="0" xfId="0" applyNumberFormat="1" applyFont="1" applyFill="1" applyBorder="1" applyAlignment="1">
      <alignment horizontal="center"/>
    </xf>
    <xf numFmtId="43" fontId="12" fillId="0" borderId="4" xfId="1" applyFont="1" applyFill="1" applyBorder="1" applyAlignment="1"/>
    <xf numFmtId="43" fontId="12" fillId="0" borderId="0" xfId="1" applyFont="1" applyFill="1" applyAlignment="1"/>
    <xf numFmtId="166" fontId="13" fillId="0" borderId="0" xfId="1" applyNumberFormat="1" applyFont="1" applyFill="1" applyBorder="1" applyAlignment="1">
      <alignment horizontal="right"/>
    </xf>
    <xf numFmtId="166" fontId="13" fillId="0" borderId="2" xfId="1" applyNumberFormat="1" applyFont="1" applyFill="1" applyBorder="1" applyAlignment="1">
      <alignment horizontal="right"/>
    </xf>
    <xf numFmtId="37" fontId="11" fillId="0" borderId="0" xfId="0" applyNumberFormat="1" applyFont="1" applyFill="1" applyAlignment="1">
      <alignment horizontal="left" vertical="top"/>
    </xf>
    <xf numFmtId="37" fontId="21" fillId="0" borderId="0" xfId="0" applyNumberFormat="1" applyFont="1" applyFill="1" applyAlignment="1">
      <alignment horizontal="centerContinuous" vertical="top"/>
    </xf>
    <xf numFmtId="37" fontId="22" fillId="0" borderId="0" xfId="0" applyNumberFormat="1" applyFont="1" applyFill="1" applyAlignment="1">
      <alignment horizontal="centerContinuous" vertical="top"/>
    </xf>
    <xf numFmtId="38" fontId="21" fillId="0" borderId="0" xfId="0" applyNumberFormat="1" applyFont="1" applyFill="1" applyAlignment="1">
      <alignment horizontal="centerContinuous" vertical="top"/>
    </xf>
    <xf numFmtId="166" fontId="21" fillId="0" borderId="0" xfId="1" applyNumberFormat="1" applyFont="1" applyFill="1" applyAlignment="1">
      <alignment horizontal="centerContinuous" vertical="top"/>
    </xf>
    <xf numFmtId="37" fontId="21" fillId="0" borderId="0" xfId="0" applyNumberFormat="1" applyFont="1" applyFill="1" applyAlignment="1">
      <alignment vertical="top"/>
    </xf>
    <xf numFmtId="37" fontId="11" fillId="0" borderId="0" xfId="0" applyNumberFormat="1" applyFont="1" applyFill="1" applyAlignment="1">
      <alignment vertical="top"/>
    </xf>
    <xf numFmtId="37" fontId="23" fillId="0" borderId="0" xfId="0" applyNumberFormat="1" applyFont="1" applyFill="1" applyAlignment="1">
      <alignment horizontal="center" vertical="top"/>
    </xf>
    <xf numFmtId="38" fontId="11" fillId="0" borderId="0" xfId="0" applyNumberFormat="1" applyFont="1" applyFill="1" applyBorder="1" applyAlignment="1">
      <alignment horizontal="center" vertical="top"/>
    </xf>
    <xf numFmtId="37" fontId="11" fillId="0" borderId="0" xfId="0" applyNumberFormat="1" applyFont="1" applyFill="1" applyBorder="1" applyAlignment="1">
      <alignment horizontal="center" vertical="top"/>
    </xf>
    <xf numFmtId="166" fontId="11" fillId="0" borderId="0" xfId="1" applyNumberFormat="1" applyFont="1" applyFill="1" applyBorder="1" applyAlignment="1">
      <alignment horizontal="center" vertical="top"/>
    </xf>
    <xf numFmtId="37" fontId="24" fillId="0" borderId="0" xfId="0" applyNumberFormat="1" applyFont="1" applyFill="1" applyAlignment="1">
      <alignment horizontal="center" vertical="top"/>
    </xf>
    <xf numFmtId="37" fontId="25" fillId="0" borderId="0" xfId="0" applyNumberFormat="1" applyFont="1" applyFill="1" applyAlignment="1">
      <alignment horizontal="center" vertical="top"/>
    </xf>
    <xf numFmtId="0" fontId="21" fillId="0" borderId="0" xfId="0" applyNumberFormat="1" applyFont="1" applyFill="1" applyBorder="1" applyAlignment="1">
      <alignment horizontal="center" vertical="top"/>
    </xf>
    <xf numFmtId="0" fontId="21" fillId="0" borderId="0" xfId="0" applyNumberFormat="1" applyFont="1" applyFill="1" applyBorder="1" applyAlignment="1">
      <alignment horizontal="right" vertical="top"/>
    </xf>
    <xf numFmtId="37" fontId="23" fillId="0" borderId="0" xfId="0" applyNumberFormat="1" applyFont="1" applyFill="1" applyAlignment="1">
      <alignment vertical="top"/>
    </xf>
    <xf numFmtId="37" fontId="22" fillId="0" borderId="0" xfId="0" applyNumberFormat="1" applyFont="1" applyFill="1" applyAlignment="1">
      <alignment horizontal="center" vertical="top"/>
    </xf>
    <xf numFmtId="38" fontId="21" fillId="0" borderId="0" xfId="0" applyNumberFormat="1" applyFont="1" applyFill="1" applyBorder="1" applyAlignment="1">
      <alignment vertical="top"/>
    </xf>
    <xf numFmtId="37" fontId="21" fillId="0" borderId="0" xfId="0" applyNumberFormat="1" applyFont="1" applyFill="1" applyBorder="1" applyAlignment="1">
      <alignment vertical="top"/>
    </xf>
    <xf numFmtId="166" fontId="21" fillId="0" borderId="0" xfId="1" applyNumberFormat="1" applyFont="1" applyFill="1" applyBorder="1" applyAlignment="1">
      <alignment vertical="top"/>
    </xf>
    <xf numFmtId="0" fontId="21" fillId="0" borderId="0" xfId="0" applyNumberFormat="1" applyFont="1" applyFill="1" applyAlignment="1">
      <alignment vertical="top"/>
    </xf>
    <xf numFmtId="41" fontId="21" fillId="0" borderId="0" xfId="0" applyNumberFormat="1" applyFont="1" applyFill="1" applyBorder="1" applyAlignment="1">
      <alignment horizontal="center" vertical="top"/>
    </xf>
    <xf numFmtId="37" fontId="22" fillId="0" borderId="0" xfId="0" applyNumberFormat="1" applyFont="1" applyFill="1" applyAlignment="1">
      <alignment vertical="top"/>
    </xf>
    <xf numFmtId="41" fontId="21" fillId="0" borderId="0" xfId="1" applyNumberFormat="1" applyFont="1" applyFill="1" applyBorder="1" applyAlignment="1">
      <alignment horizontal="center" vertical="top"/>
    </xf>
    <xf numFmtId="37" fontId="21" fillId="0" borderId="0" xfId="0" applyNumberFormat="1" applyFont="1" applyFill="1" applyAlignment="1">
      <alignment horizontal="left" vertical="top" indent="1"/>
    </xf>
    <xf numFmtId="37" fontId="21" fillId="0" borderId="0" xfId="0" applyNumberFormat="1" applyFont="1" applyFill="1" applyAlignment="1">
      <alignment horizontal="left" vertical="top"/>
    </xf>
    <xf numFmtId="41" fontId="21" fillId="0" borderId="5" xfId="0" applyNumberFormat="1" applyFont="1" applyFill="1" applyBorder="1" applyAlignment="1">
      <alignment vertical="top"/>
    </xf>
    <xf numFmtId="41" fontId="21" fillId="0" borderId="0" xfId="0" applyNumberFormat="1" applyFont="1" applyFill="1" applyAlignment="1">
      <alignment vertical="top"/>
    </xf>
    <xf numFmtId="41" fontId="21" fillId="0" borderId="5" xfId="1" applyNumberFormat="1" applyFont="1" applyFill="1" applyBorder="1" applyAlignment="1">
      <alignment vertical="top"/>
    </xf>
    <xf numFmtId="37" fontId="22" fillId="0" borderId="0" xfId="0" applyNumberFormat="1" applyFont="1" applyFill="1" applyBorder="1" applyAlignment="1">
      <alignment horizontal="center" vertical="top"/>
    </xf>
    <xf numFmtId="41" fontId="21" fillId="0" borderId="2" xfId="0" applyNumberFormat="1" applyFont="1" applyFill="1" applyBorder="1" applyAlignment="1">
      <alignment horizontal="center" vertical="top"/>
    </xf>
    <xf numFmtId="41" fontId="21" fillId="0" borderId="2" xfId="1" applyNumberFormat="1" applyFont="1" applyFill="1" applyBorder="1" applyAlignment="1">
      <alignment horizontal="center" vertical="top"/>
    </xf>
    <xf numFmtId="0" fontId="21" fillId="0" borderId="0" xfId="0" applyNumberFormat="1" applyFont="1" applyFill="1" applyAlignment="1">
      <alignment horizontal="left" vertical="top" indent="1"/>
    </xf>
    <xf numFmtId="0" fontId="11" fillId="0" borderId="0" xfId="0" applyNumberFormat="1" applyFont="1" applyFill="1" applyAlignment="1">
      <alignment horizontal="left" vertical="top"/>
    </xf>
    <xf numFmtId="41" fontId="11" fillId="0" borderId="4" xfId="0" applyNumberFormat="1" applyFont="1" applyFill="1" applyBorder="1" applyAlignment="1">
      <alignment horizontal="center" vertical="top"/>
    </xf>
    <xf numFmtId="41" fontId="11" fillId="0" borderId="0" xfId="0" applyNumberFormat="1" applyFont="1" applyFill="1" applyBorder="1" applyAlignment="1">
      <alignment horizontal="center" vertical="top"/>
    </xf>
    <xf numFmtId="41" fontId="11" fillId="0" borderId="4" xfId="1" applyNumberFormat="1" applyFont="1" applyFill="1" applyBorder="1" applyAlignment="1">
      <alignment horizontal="center" vertical="top"/>
    </xf>
    <xf numFmtId="41" fontId="11" fillId="0" borderId="0" xfId="1" applyNumberFormat="1" applyFont="1" applyFill="1" applyBorder="1" applyAlignment="1">
      <alignment horizontal="center" vertical="top"/>
    </xf>
    <xf numFmtId="166" fontId="21" fillId="0" borderId="0" xfId="0" applyNumberFormat="1" applyFont="1" applyFill="1" applyBorder="1" applyAlignment="1">
      <alignment horizontal="center" vertical="top"/>
    </xf>
    <xf numFmtId="166" fontId="21" fillId="0" borderId="0" xfId="1" applyNumberFormat="1" applyFont="1" applyFill="1" applyBorder="1" applyAlignment="1">
      <alignment horizontal="center" vertical="top"/>
    </xf>
    <xf numFmtId="41" fontId="21" fillId="0" borderId="0" xfId="0" applyNumberFormat="1" applyFont="1" applyFill="1" applyAlignment="1">
      <alignment horizontal="center" vertical="top"/>
    </xf>
    <xf numFmtId="41" fontId="21" fillId="0" borderId="0" xfId="1" applyNumberFormat="1" applyFont="1" applyFill="1" applyAlignment="1">
      <alignment horizontal="center" vertical="top"/>
    </xf>
    <xf numFmtId="41" fontId="11" fillId="0" borderId="0" xfId="0" applyNumberFormat="1" applyFont="1" applyFill="1" applyBorder="1" applyAlignment="1">
      <alignment horizontal="right" vertical="top"/>
    </xf>
    <xf numFmtId="41" fontId="21" fillId="0" borderId="0" xfId="0" applyNumberFormat="1" applyFont="1" applyFill="1" applyBorder="1" applyAlignment="1">
      <alignment horizontal="right" vertical="top"/>
    </xf>
    <xf numFmtId="41" fontId="11" fillId="0" borderId="0" xfId="1" applyNumberFormat="1" applyFont="1" applyFill="1" applyBorder="1" applyAlignment="1">
      <alignment horizontal="right" vertical="top"/>
    </xf>
    <xf numFmtId="41" fontId="21" fillId="0" borderId="0" xfId="1" applyNumberFormat="1" applyFont="1" applyFill="1" applyBorder="1" applyAlignment="1">
      <alignment horizontal="right" vertical="top"/>
    </xf>
    <xf numFmtId="41" fontId="11" fillId="0" borderId="1" xfId="0" applyNumberFormat="1" applyFont="1" applyFill="1" applyBorder="1" applyAlignment="1">
      <alignment horizontal="right" vertical="top"/>
    </xf>
    <xf numFmtId="0" fontId="26" fillId="0" borderId="0" xfId="0" applyFont="1" applyFill="1" applyBorder="1" applyAlignment="1">
      <alignment vertical="center"/>
    </xf>
    <xf numFmtId="168" fontId="11" fillId="0" borderId="0" xfId="3" applyNumberFormat="1" applyFont="1" applyFill="1" applyBorder="1" applyAlignment="1">
      <alignment vertical="center"/>
    </xf>
    <xf numFmtId="168" fontId="21" fillId="0" borderId="0" xfId="3" applyNumberFormat="1" applyFont="1" applyFill="1" applyBorder="1" applyAlignment="1">
      <alignment vertical="center"/>
    </xf>
    <xf numFmtId="38" fontId="21" fillId="0" borderId="0" xfId="0" applyNumberFormat="1" applyFont="1" applyFill="1" applyAlignment="1">
      <alignment vertical="top"/>
    </xf>
    <xf numFmtId="166" fontId="21" fillId="0" borderId="0" xfId="1" applyNumberFormat="1" applyFont="1" applyFill="1" applyAlignment="1">
      <alignment vertical="top"/>
    </xf>
    <xf numFmtId="166" fontId="12" fillId="0" borderId="0" xfId="0" applyNumberFormat="1" applyFont="1" applyFill="1" applyBorder="1" applyAlignment="1">
      <alignment horizontal="center"/>
    </xf>
    <xf numFmtId="166" fontId="12" fillId="0" borderId="2" xfId="1" applyNumberFormat="1" applyFont="1" applyFill="1" applyBorder="1" applyAlignment="1">
      <alignment horizontal="right"/>
    </xf>
    <xf numFmtId="166" fontId="13" fillId="0" borderId="0" xfId="1" applyNumberFormat="1" applyFont="1" applyFill="1" applyAlignment="1">
      <alignment horizontal="right"/>
    </xf>
    <xf numFmtId="166" fontId="12" fillId="0" borderId="0" xfId="1" applyNumberFormat="1" applyFont="1" applyFill="1" applyBorder="1" applyAlignment="1">
      <alignment horizontal="right"/>
    </xf>
    <xf numFmtId="168" fontId="27" fillId="0" borderId="0" xfId="3" applyNumberFormat="1" applyFont="1" applyFill="1" applyBorder="1" applyAlignment="1">
      <alignment vertical="center"/>
    </xf>
    <xf numFmtId="37" fontId="28" fillId="0" borderId="0" xfId="0" applyNumberFormat="1" applyFont="1" applyFill="1" applyAlignment="1">
      <alignment vertical="top"/>
    </xf>
    <xf numFmtId="37" fontId="27" fillId="0" borderId="0" xfId="0" applyNumberFormat="1" applyFont="1" applyFill="1" applyAlignment="1">
      <alignment horizontal="center" vertical="top"/>
    </xf>
    <xf numFmtId="168" fontId="28" fillId="0" borderId="0" xfId="3" applyNumberFormat="1" applyFont="1" applyFill="1" applyBorder="1" applyAlignment="1">
      <alignment vertical="center"/>
    </xf>
    <xf numFmtId="168" fontId="28" fillId="0" borderId="0" xfId="3" applyNumberFormat="1" applyFont="1" applyFill="1" applyBorder="1" applyAlignment="1">
      <alignment horizontal="right" vertical="center"/>
    </xf>
    <xf numFmtId="168" fontId="27" fillId="0" borderId="0" xfId="3" quotePrefix="1" applyNumberFormat="1" applyFont="1" applyFill="1" applyBorder="1" applyAlignment="1">
      <alignment horizontal="left" vertical="center"/>
    </xf>
    <xf numFmtId="0" fontId="29" fillId="0" borderId="0" xfId="0" applyFont="1" applyFill="1" applyBorder="1" applyAlignment="1">
      <alignment horizontal="justify" vertical="center"/>
    </xf>
    <xf numFmtId="43" fontId="21" fillId="0" borderId="0" xfId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center" vertical="top"/>
    </xf>
    <xf numFmtId="37" fontId="2" fillId="2" borderId="0" xfId="0" applyNumberFormat="1" applyFont="1" applyFill="1" applyBorder="1" applyAlignment="1">
      <alignment horizontal="center" vertical="top"/>
    </xf>
    <xf numFmtId="0" fontId="3" fillId="2" borderId="0" xfId="0" applyNumberFormat="1" applyFont="1" applyFill="1" applyAlignment="1">
      <alignment horizontal="center" vertical="top"/>
    </xf>
    <xf numFmtId="37" fontId="1" fillId="2" borderId="0" xfId="0" applyNumberFormat="1" applyFont="1" applyFill="1" applyBorder="1" applyAlignment="1">
      <alignment horizontal="center" vertical="top"/>
    </xf>
    <xf numFmtId="37" fontId="2" fillId="0" borderId="0" xfId="0" applyNumberFormat="1" applyFont="1" applyFill="1" applyBorder="1" applyAlignment="1">
      <alignment horizontal="center" vertical="top"/>
    </xf>
    <xf numFmtId="37" fontId="2" fillId="2" borderId="0" xfId="0" applyNumberFormat="1" applyFont="1" applyFill="1" applyAlignment="1">
      <alignment horizontal="right" vertical="top"/>
    </xf>
    <xf numFmtId="37" fontId="2" fillId="0" borderId="0" xfId="0" applyNumberFormat="1" applyFont="1" applyFill="1" applyAlignment="1">
      <alignment horizontal="right" vertical="top"/>
    </xf>
    <xf numFmtId="37" fontId="1" fillId="0" borderId="0" xfId="0" applyNumberFormat="1" applyFont="1" applyFill="1" applyBorder="1" applyAlignment="1">
      <alignment horizontal="center" vertical="top"/>
    </xf>
    <xf numFmtId="0" fontId="3" fillId="2" borderId="0" xfId="0" applyNumberFormat="1" applyFont="1" applyFill="1" applyBorder="1" applyAlignment="1">
      <alignment horizontal="center" vertical="top"/>
    </xf>
    <xf numFmtId="37" fontId="2" fillId="2" borderId="0" xfId="0" applyNumberFormat="1" applyFont="1" applyFill="1" applyAlignment="1">
      <alignment horizontal="center" vertical="top"/>
    </xf>
    <xf numFmtId="166" fontId="14" fillId="0" borderId="0" xfId="0" applyNumberFormat="1" applyFont="1" applyFill="1" applyBorder="1" applyAlignment="1">
      <alignment horizontal="center"/>
    </xf>
    <xf numFmtId="37" fontId="1" fillId="0" borderId="0" xfId="0" applyNumberFormat="1" applyFont="1" applyFill="1" applyAlignment="1">
      <alignment horizontal="left"/>
    </xf>
    <xf numFmtId="166" fontId="12" fillId="0" borderId="0" xfId="0" applyNumberFormat="1" applyFont="1" applyFill="1" applyBorder="1" applyAlignment="1">
      <alignment horizontal="center"/>
    </xf>
    <xf numFmtId="166" fontId="13" fillId="0" borderId="2" xfId="0" applyNumberFormat="1" applyFont="1" applyFill="1" applyBorder="1" applyAlignment="1">
      <alignment horizontal="center"/>
    </xf>
    <xf numFmtId="168" fontId="28" fillId="0" borderId="0" xfId="3" applyNumberFormat="1" applyFont="1" applyFill="1" applyBorder="1" applyAlignment="1">
      <alignment horizontal="left" vertical="center" wrapText="1"/>
    </xf>
    <xf numFmtId="0" fontId="22" fillId="0" borderId="0" xfId="0" applyNumberFormat="1" applyFont="1" applyFill="1" applyBorder="1" applyAlignment="1">
      <alignment horizontal="center" vertical="top"/>
    </xf>
    <xf numFmtId="37" fontId="21" fillId="0" borderId="0" xfId="0" applyNumberFormat="1" applyFont="1" applyFill="1" applyAlignment="1">
      <alignment horizontal="right" vertical="top"/>
    </xf>
    <xf numFmtId="38" fontId="21" fillId="0" borderId="0" xfId="0" applyNumberFormat="1" applyFont="1" applyFill="1" applyBorder="1" applyAlignment="1">
      <alignment horizontal="center" vertical="top"/>
    </xf>
  </cellXfs>
  <cellStyles count="6">
    <cellStyle name="Comma" xfId="1" builtinId="3"/>
    <cellStyle name="E&amp;Y House" xfId="2" xr:uid="{00000000-0005-0000-0000-000001000000}"/>
    <cellStyle name="Normal" xfId="0" builtinId="0"/>
    <cellStyle name="Normal 2" xfId="3" xr:uid="{00000000-0005-0000-0000-000003000000}"/>
    <cellStyle name="Normal 3 2" xfId="4" xr:uid="{00000000-0005-0000-0000-000004000000}"/>
    <cellStyle name="Percent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7"/>
  <sheetViews>
    <sheetView showGridLines="0" view="pageBreakPreview" topLeftCell="A73" zoomScale="85" zoomScaleNormal="85" zoomScaleSheetLayoutView="85" workbookViewId="0">
      <selection activeCell="E82" sqref="E82"/>
    </sheetView>
  </sheetViews>
  <sheetFormatPr defaultColWidth="10.7265625" defaultRowHeight="22.5" customHeight="1"/>
  <cols>
    <col min="1" max="1" width="33.26953125" style="16" customWidth="1"/>
    <col min="2" max="2" width="6.1796875" style="16" customWidth="1"/>
    <col min="3" max="3" width="8.81640625" style="61" customWidth="1"/>
    <col min="4" max="4" width="0.81640625" style="23" customWidth="1"/>
    <col min="5" max="5" width="15.26953125" style="24" customWidth="1"/>
    <col min="6" max="6" width="0.81640625" style="16" customWidth="1"/>
    <col min="7" max="7" width="15.26953125" style="24" customWidth="1"/>
    <col min="8" max="8" width="0.81640625" style="45" customWidth="1"/>
    <col min="9" max="9" width="15.26953125" style="25" customWidth="1"/>
    <col min="10" max="10" width="0.81640625" style="16" customWidth="1"/>
    <col min="11" max="11" width="15.26953125" style="24" customWidth="1"/>
    <col min="12" max="12" width="10.7265625" style="16"/>
    <col min="13" max="13" width="11.26953125" style="16" bestFit="1" customWidth="1"/>
    <col min="14" max="16384" width="10.7265625" style="16"/>
  </cols>
  <sheetData>
    <row r="1" spans="1:11" ht="22.5" customHeight="1">
      <c r="A1" s="11" t="s">
        <v>55</v>
      </c>
      <c r="B1" s="12"/>
      <c r="C1" s="159"/>
      <c r="D1" s="13"/>
      <c r="E1" s="14"/>
      <c r="F1" s="12"/>
      <c r="G1" s="14"/>
      <c r="H1" s="66"/>
      <c r="I1" s="15"/>
      <c r="J1" s="12"/>
      <c r="K1" s="14"/>
    </row>
    <row r="2" spans="1:11" ht="22.5" customHeight="1">
      <c r="A2" s="11" t="s">
        <v>46</v>
      </c>
      <c r="B2" s="12"/>
      <c r="C2" s="159"/>
      <c r="D2" s="13"/>
      <c r="E2" s="14"/>
      <c r="F2" s="12"/>
      <c r="G2" s="14"/>
      <c r="H2" s="66"/>
      <c r="I2" s="15"/>
      <c r="J2" s="12"/>
      <c r="K2" s="14"/>
    </row>
    <row r="3" spans="1:11" ht="22.5" customHeight="1">
      <c r="A3" s="293" t="s">
        <v>135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</row>
    <row r="4" spans="1:11" s="17" customFormat="1" ht="22.5" customHeight="1">
      <c r="C4" s="163"/>
      <c r="D4" s="69"/>
      <c r="E4" s="291" t="s">
        <v>0</v>
      </c>
      <c r="F4" s="291"/>
      <c r="G4" s="291"/>
      <c r="H4" s="44"/>
      <c r="I4" s="291" t="s">
        <v>1</v>
      </c>
      <c r="J4" s="291"/>
      <c r="K4" s="291"/>
    </row>
    <row r="5" spans="1:11" s="17" customFormat="1" ht="22.5" customHeight="1">
      <c r="C5" s="163"/>
      <c r="D5" s="69"/>
      <c r="E5" s="289" t="s">
        <v>133</v>
      </c>
      <c r="F5" s="289"/>
      <c r="G5" s="289"/>
      <c r="H5" s="19"/>
      <c r="I5" s="289" t="s">
        <v>133</v>
      </c>
      <c r="J5" s="289"/>
      <c r="K5" s="289"/>
    </row>
    <row r="6" spans="1:11" ht="22.5" customHeight="1">
      <c r="A6" s="11" t="s">
        <v>3</v>
      </c>
      <c r="C6" s="166" t="s">
        <v>2</v>
      </c>
      <c r="D6" s="55"/>
      <c r="E6" s="70">
        <v>2562</v>
      </c>
      <c r="F6" s="70"/>
      <c r="G6" s="70">
        <v>2561</v>
      </c>
      <c r="H6" s="71"/>
      <c r="I6" s="70">
        <v>2562</v>
      </c>
      <c r="J6" s="70"/>
      <c r="K6" s="70">
        <v>2561</v>
      </c>
    </row>
    <row r="7" spans="1:11" ht="22.5" customHeight="1">
      <c r="C7" s="169"/>
      <c r="D7" s="20"/>
      <c r="E7" s="290" t="s">
        <v>134</v>
      </c>
      <c r="F7" s="290"/>
      <c r="G7" s="290"/>
      <c r="H7" s="290"/>
      <c r="I7" s="290"/>
      <c r="J7" s="290"/>
      <c r="K7" s="290"/>
    </row>
    <row r="8" spans="1:11" ht="22.5" customHeight="1">
      <c r="A8" s="78" t="s">
        <v>4</v>
      </c>
      <c r="B8" s="17"/>
      <c r="K8" s="25"/>
    </row>
    <row r="9" spans="1:11" ht="22.5" customHeight="1">
      <c r="A9" s="26" t="s">
        <v>5</v>
      </c>
      <c r="B9" s="26"/>
      <c r="C9" s="61">
        <v>5</v>
      </c>
      <c r="E9" s="27">
        <v>51233259</v>
      </c>
      <c r="F9" s="27"/>
      <c r="G9" s="27">
        <v>178367833</v>
      </c>
      <c r="H9" s="9"/>
      <c r="I9" s="6">
        <v>35077568</v>
      </c>
      <c r="J9" s="27"/>
      <c r="K9" s="6">
        <v>47643061</v>
      </c>
    </row>
    <row r="10" spans="1:11" s="64" customFormat="1" ht="22.5" customHeight="1">
      <c r="A10" s="139" t="s">
        <v>145</v>
      </c>
      <c r="B10" s="139"/>
      <c r="C10" s="61" t="s">
        <v>213</v>
      </c>
      <c r="D10" s="61"/>
      <c r="E10" s="140">
        <v>83884101</v>
      </c>
      <c r="F10" s="140"/>
      <c r="G10" s="140">
        <v>74475610</v>
      </c>
      <c r="H10" s="62"/>
      <c r="I10" s="141">
        <v>90780924</v>
      </c>
      <c r="J10" s="142"/>
      <c r="K10" s="141">
        <v>63301049</v>
      </c>
    </row>
    <row r="11" spans="1:11" s="64" customFormat="1" ht="22.5" customHeight="1">
      <c r="A11" s="139" t="s">
        <v>144</v>
      </c>
      <c r="B11" s="139"/>
      <c r="C11" s="61" t="s">
        <v>214</v>
      </c>
      <c r="D11" s="61"/>
      <c r="E11" s="140">
        <v>363223211</v>
      </c>
      <c r="F11" s="140"/>
      <c r="G11" s="140">
        <v>255312739</v>
      </c>
      <c r="H11" s="62"/>
      <c r="I11" s="141">
        <v>354872244</v>
      </c>
      <c r="J11" s="142"/>
      <c r="K11" s="141">
        <v>161494103</v>
      </c>
    </row>
    <row r="12" spans="1:11" s="64" customFormat="1" ht="22.5" customHeight="1">
      <c r="A12" s="139" t="s">
        <v>56</v>
      </c>
      <c r="B12" s="139"/>
      <c r="C12" s="61">
        <v>4</v>
      </c>
      <c r="D12" s="61"/>
      <c r="E12" s="192">
        <v>0</v>
      </c>
      <c r="F12" s="192"/>
      <c r="G12" s="192">
        <v>0</v>
      </c>
      <c r="H12" s="62"/>
      <c r="I12" s="141">
        <v>1502335600</v>
      </c>
      <c r="J12" s="142"/>
      <c r="K12" s="141">
        <v>1352153219</v>
      </c>
    </row>
    <row r="13" spans="1:11" s="64" customFormat="1" ht="22.5" customHeight="1">
      <c r="A13" s="64" t="s">
        <v>212</v>
      </c>
      <c r="C13" s="61" t="s">
        <v>234</v>
      </c>
      <c r="D13" s="61"/>
      <c r="E13" s="142">
        <v>954049946</v>
      </c>
      <c r="F13" s="142"/>
      <c r="G13" s="142">
        <v>1010351357</v>
      </c>
      <c r="H13" s="62"/>
      <c r="I13" s="141">
        <v>623562702</v>
      </c>
      <c r="J13" s="142"/>
      <c r="K13" s="141">
        <v>623562702</v>
      </c>
    </row>
    <row r="14" spans="1:11" s="64" customFormat="1" ht="22.5" customHeight="1">
      <c r="A14" s="139" t="s">
        <v>6</v>
      </c>
      <c r="C14" s="61"/>
      <c r="D14" s="61"/>
      <c r="E14" s="60">
        <v>180481598</v>
      </c>
      <c r="F14" s="62"/>
      <c r="G14" s="60">
        <v>437466742</v>
      </c>
      <c r="H14" s="62"/>
      <c r="I14" s="63">
        <v>26477192</v>
      </c>
      <c r="J14" s="62"/>
      <c r="K14" s="63">
        <v>265549762</v>
      </c>
    </row>
    <row r="15" spans="1:11" s="64" customFormat="1" ht="22.5" customHeight="1">
      <c r="A15" s="143" t="s">
        <v>8</v>
      </c>
      <c r="B15" s="143"/>
      <c r="C15" s="61"/>
      <c r="D15" s="61"/>
      <c r="E15" s="144">
        <f>SUM(E9:E14)</f>
        <v>1632872115</v>
      </c>
      <c r="F15" s="145"/>
      <c r="G15" s="144">
        <f>SUM(G9:G14)</f>
        <v>1955974281</v>
      </c>
      <c r="H15" s="146"/>
      <c r="I15" s="147">
        <f>SUM(I9:I14)</f>
        <v>2633106230</v>
      </c>
      <c r="J15" s="145"/>
      <c r="K15" s="147">
        <f>SUM(K9:K14)</f>
        <v>2513703896</v>
      </c>
    </row>
    <row r="16" spans="1:11" s="64" customFormat="1" ht="22.5" customHeight="1">
      <c r="A16" s="143"/>
      <c r="B16" s="143"/>
      <c r="C16" s="61"/>
      <c r="D16" s="61"/>
      <c r="E16" s="146"/>
      <c r="F16" s="145"/>
      <c r="G16" s="146"/>
      <c r="H16" s="146"/>
      <c r="I16" s="148"/>
      <c r="J16" s="145"/>
      <c r="K16" s="148"/>
    </row>
    <row r="17" spans="1:11" s="64" customFormat="1" ht="22.5" customHeight="1">
      <c r="A17" s="149" t="s">
        <v>9</v>
      </c>
      <c r="B17" s="143"/>
      <c r="C17" s="61"/>
      <c r="D17" s="61"/>
      <c r="E17" s="142"/>
      <c r="F17" s="142"/>
      <c r="G17" s="142"/>
      <c r="H17" s="62"/>
      <c r="I17" s="141"/>
      <c r="J17" s="142"/>
      <c r="K17" s="141"/>
    </row>
    <row r="18" spans="1:11" s="64" customFormat="1" ht="22.5" customHeight="1">
      <c r="A18" s="64" t="s">
        <v>72</v>
      </c>
      <c r="B18" s="143"/>
      <c r="C18" s="61">
        <v>16</v>
      </c>
      <c r="D18" s="61"/>
      <c r="E18" s="142">
        <v>1000000</v>
      </c>
      <c r="F18" s="142"/>
      <c r="G18" s="142">
        <v>11222888</v>
      </c>
      <c r="H18" s="62"/>
      <c r="I18" s="141">
        <v>0</v>
      </c>
      <c r="J18" s="142"/>
      <c r="K18" s="141">
        <v>1020910</v>
      </c>
    </row>
    <row r="19" spans="1:11" s="64" customFormat="1" ht="22.5" customHeight="1">
      <c r="A19" s="64" t="s">
        <v>120</v>
      </c>
      <c r="C19" s="61">
        <v>9</v>
      </c>
      <c r="D19" s="61"/>
      <c r="E19" s="140">
        <v>791459463</v>
      </c>
      <c r="F19" s="140"/>
      <c r="G19" s="140">
        <v>773442353</v>
      </c>
      <c r="H19" s="150"/>
      <c r="I19" s="142">
        <v>683773494</v>
      </c>
      <c r="J19" s="140"/>
      <c r="K19" s="142">
        <v>683773494</v>
      </c>
    </row>
    <row r="20" spans="1:11" s="64" customFormat="1" ht="22.5" customHeight="1">
      <c r="A20" s="64" t="s">
        <v>57</v>
      </c>
      <c r="C20" s="61">
        <v>10</v>
      </c>
      <c r="D20" s="61"/>
      <c r="E20" s="191">
        <v>0</v>
      </c>
      <c r="F20" s="192"/>
      <c r="G20" s="192">
        <v>0</v>
      </c>
      <c r="H20" s="150"/>
      <c r="I20" s="142">
        <v>6817374495</v>
      </c>
      <c r="J20" s="140"/>
      <c r="K20" s="142">
        <v>6017374495</v>
      </c>
    </row>
    <row r="21" spans="1:11" s="64" customFormat="1" ht="22.5" customHeight="1">
      <c r="A21" s="64" t="s">
        <v>103</v>
      </c>
      <c r="C21" s="61">
        <v>9</v>
      </c>
      <c r="D21" s="61"/>
      <c r="E21" s="192">
        <v>0</v>
      </c>
      <c r="F21" s="192"/>
      <c r="G21" s="192">
        <v>0</v>
      </c>
      <c r="H21" s="193"/>
      <c r="I21" s="194">
        <v>0</v>
      </c>
      <c r="J21" s="192"/>
      <c r="K21" s="194">
        <v>0</v>
      </c>
    </row>
    <row r="22" spans="1:11" s="64" customFormat="1" ht="22.5" customHeight="1">
      <c r="A22" s="64" t="s">
        <v>58</v>
      </c>
      <c r="B22" s="139"/>
      <c r="C22" s="61">
        <v>11</v>
      </c>
      <c r="D22" s="61"/>
      <c r="E22" s="140">
        <v>104520000</v>
      </c>
      <c r="F22" s="140"/>
      <c r="G22" s="140">
        <v>104520000</v>
      </c>
      <c r="H22" s="150"/>
      <c r="I22" s="194">
        <v>0</v>
      </c>
      <c r="J22" s="192"/>
      <c r="K22" s="194">
        <v>0</v>
      </c>
    </row>
    <row r="23" spans="1:11" s="64" customFormat="1" ht="22.5" customHeight="1">
      <c r="A23" s="139" t="s">
        <v>108</v>
      </c>
      <c r="B23" s="143"/>
      <c r="C23" s="61">
        <v>4</v>
      </c>
      <c r="D23" s="61"/>
      <c r="E23" s="142">
        <v>4039345899</v>
      </c>
      <c r="F23" s="142"/>
      <c r="G23" s="142">
        <v>4173235389</v>
      </c>
      <c r="H23" s="62"/>
      <c r="I23" s="141">
        <v>4977566612</v>
      </c>
      <c r="J23" s="142"/>
      <c r="K23" s="141">
        <v>4707306027</v>
      </c>
    </row>
    <row r="24" spans="1:11" s="64" customFormat="1" ht="22.5" customHeight="1">
      <c r="A24" s="139" t="s">
        <v>59</v>
      </c>
      <c r="B24" s="139"/>
      <c r="C24" s="61" t="s">
        <v>235</v>
      </c>
      <c r="D24" s="61"/>
      <c r="E24" s="140">
        <v>22109333207</v>
      </c>
      <c r="F24" s="140"/>
      <c r="G24" s="140">
        <v>21445904642</v>
      </c>
      <c r="H24" s="150"/>
      <c r="I24" s="141">
        <v>10382912696</v>
      </c>
      <c r="J24" s="140"/>
      <c r="K24" s="141">
        <v>10267447937</v>
      </c>
    </row>
    <row r="25" spans="1:11" s="64" customFormat="1" ht="22.5" customHeight="1">
      <c r="A25" s="151" t="s">
        <v>60</v>
      </c>
      <c r="B25" s="151"/>
      <c r="C25" s="61" t="s">
        <v>236</v>
      </c>
      <c r="D25" s="61"/>
      <c r="E25" s="140">
        <v>488490222</v>
      </c>
      <c r="F25" s="140"/>
      <c r="G25" s="140">
        <v>498901444</v>
      </c>
      <c r="H25" s="150"/>
      <c r="I25" s="141">
        <v>15531917</v>
      </c>
      <c r="J25" s="140"/>
      <c r="K25" s="141">
        <v>16942066</v>
      </c>
    </row>
    <row r="26" spans="1:11" s="64" customFormat="1" ht="22.5" customHeight="1">
      <c r="A26" s="151" t="s">
        <v>64</v>
      </c>
      <c r="B26" s="151"/>
      <c r="C26" s="61" t="s">
        <v>237</v>
      </c>
      <c r="D26" s="61"/>
      <c r="E26" s="152">
        <v>97526651</v>
      </c>
      <c r="F26" s="140"/>
      <c r="G26" s="152">
        <v>105904943</v>
      </c>
      <c r="H26" s="150"/>
      <c r="I26" s="194">
        <v>0</v>
      </c>
      <c r="J26" s="192"/>
      <c r="K26" s="194">
        <v>0</v>
      </c>
    </row>
    <row r="27" spans="1:11" s="64" customFormat="1" ht="22.5" customHeight="1">
      <c r="A27" s="64" t="s">
        <v>61</v>
      </c>
      <c r="B27" s="151"/>
      <c r="C27" s="61"/>
      <c r="D27" s="61"/>
      <c r="E27" s="140">
        <v>3720178</v>
      </c>
      <c r="F27" s="140"/>
      <c r="G27" s="140">
        <v>1007932</v>
      </c>
      <c r="H27" s="150"/>
      <c r="I27" s="140">
        <v>3569736</v>
      </c>
      <c r="J27" s="140"/>
      <c r="K27" s="140">
        <v>715388</v>
      </c>
    </row>
    <row r="28" spans="1:11" s="64" customFormat="1" ht="22.5" customHeight="1">
      <c r="A28" s="139" t="s">
        <v>102</v>
      </c>
      <c r="B28" s="151"/>
      <c r="C28" s="61">
        <v>26</v>
      </c>
      <c r="D28" s="61"/>
      <c r="E28" s="141">
        <v>19374515</v>
      </c>
      <c r="F28" s="140"/>
      <c r="G28" s="141">
        <v>35726270</v>
      </c>
      <c r="H28" s="150"/>
      <c r="I28" s="194">
        <v>0</v>
      </c>
      <c r="J28" s="192"/>
      <c r="K28" s="194">
        <v>0</v>
      </c>
    </row>
    <row r="29" spans="1:11" s="64" customFormat="1" ht="22.5" customHeight="1">
      <c r="A29" s="64" t="s">
        <v>10</v>
      </c>
      <c r="C29" s="61">
        <v>4</v>
      </c>
      <c r="D29" s="61"/>
      <c r="E29" s="140">
        <v>404855940</v>
      </c>
      <c r="F29" s="140"/>
      <c r="G29" s="140">
        <v>157389849</v>
      </c>
      <c r="H29" s="150"/>
      <c r="I29" s="141">
        <v>4208396</v>
      </c>
      <c r="J29" s="140"/>
      <c r="K29" s="141">
        <v>12003488</v>
      </c>
    </row>
    <row r="30" spans="1:11" s="64" customFormat="1" ht="22.5" customHeight="1">
      <c r="A30" s="143" t="s">
        <v>11</v>
      </c>
      <c r="B30" s="143"/>
      <c r="C30" s="61"/>
      <c r="D30" s="61"/>
      <c r="E30" s="144">
        <f>SUM(E18:E29)</f>
        <v>28059626075</v>
      </c>
      <c r="F30" s="146"/>
      <c r="G30" s="144">
        <f>SUM(G18:G29)</f>
        <v>27307255710</v>
      </c>
      <c r="H30" s="146"/>
      <c r="I30" s="144">
        <f>SUM(I18:I29)</f>
        <v>22884937346</v>
      </c>
      <c r="J30" s="146"/>
      <c r="K30" s="144">
        <f>SUM(K18:K29)</f>
        <v>21706583805</v>
      </c>
    </row>
    <row r="31" spans="1:11" s="64" customFormat="1" ht="22.5" customHeight="1">
      <c r="A31" s="143"/>
      <c r="B31" s="143"/>
      <c r="C31" s="61"/>
      <c r="D31" s="61"/>
      <c r="E31" s="146"/>
      <c r="F31" s="146"/>
      <c r="G31" s="146"/>
      <c r="H31" s="146"/>
      <c r="I31" s="146"/>
      <c r="J31" s="146"/>
      <c r="K31" s="146"/>
    </row>
    <row r="32" spans="1:11" s="64" customFormat="1" ht="22.5" customHeight="1" thickBot="1">
      <c r="A32" s="143" t="s">
        <v>12</v>
      </c>
      <c r="B32" s="143"/>
      <c r="C32" s="61"/>
      <c r="D32" s="61"/>
      <c r="E32" s="153">
        <f>SUM(E15,E30)</f>
        <v>29692498190</v>
      </c>
      <c r="F32" s="146"/>
      <c r="G32" s="153">
        <f>SUM(G15,G30)</f>
        <v>29263229991</v>
      </c>
      <c r="H32" s="146"/>
      <c r="I32" s="154">
        <f>SUM(I15,I30)</f>
        <v>25518043576</v>
      </c>
      <c r="J32" s="146"/>
      <c r="K32" s="154">
        <f>SUM(K15,K30)</f>
        <v>24220287701</v>
      </c>
    </row>
    <row r="33" spans="1:11" s="64" customFormat="1" ht="22.5" customHeight="1" thickTop="1">
      <c r="C33" s="61"/>
      <c r="D33" s="61"/>
      <c r="E33" s="152"/>
      <c r="G33" s="152"/>
      <c r="H33" s="155"/>
      <c r="I33" s="156"/>
      <c r="K33" s="152"/>
    </row>
    <row r="34" spans="1:11" s="64" customFormat="1" ht="22.5" customHeight="1">
      <c r="C34" s="61"/>
      <c r="D34" s="61"/>
      <c r="E34" s="152"/>
      <c r="G34" s="152"/>
      <c r="H34" s="155"/>
      <c r="I34" s="152"/>
      <c r="K34" s="152"/>
    </row>
    <row r="35" spans="1:11" s="64" customFormat="1" ht="22.5" customHeight="1">
      <c r="A35" s="157" t="s">
        <v>55</v>
      </c>
      <c r="B35" s="158"/>
      <c r="C35" s="159"/>
      <c r="D35" s="159"/>
      <c r="E35" s="160"/>
      <c r="F35" s="158"/>
      <c r="G35" s="160"/>
      <c r="H35" s="161"/>
      <c r="I35" s="162"/>
      <c r="J35" s="158"/>
      <c r="K35" s="160"/>
    </row>
    <row r="36" spans="1:11" s="64" customFormat="1" ht="22.5" customHeight="1">
      <c r="A36" s="157" t="s">
        <v>140</v>
      </c>
      <c r="B36" s="158"/>
      <c r="C36" s="159"/>
      <c r="D36" s="159"/>
      <c r="E36" s="160"/>
      <c r="F36" s="158"/>
      <c r="G36" s="160"/>
      <c r="H36" s="161"/>
      <c r="I36" s="162"/>
      <c r="J36" s="158"/>
      <c r="K36" s="160"/>
    </row>
    <row r="37" spans="1:11" s="64" customFormat="1" ht="22.5" customHeight="1">
      <c r="A37" s="294" t="s">
        <v>135</v>
      </c>
      <c r="B37" s="294"/>
      <c r="C37" s="294"/>
      <c r="D37" s="294"/>
      <c r="E37" s="294"/>
      <c r="F37" s="294"/>
      <c r="G37" s="294"/>
      <c r="H37" s="294"/>
      <c r="I37" s="294"/>
      <c r="J37" s="294"/>
      <c r="K37" s="294"/>
    </row>
    <row r="38" spans="1:11" s="143" customFormat="1" ht="22.5" customHeight="1">
      <c r="C38" s="163"/>
      <c r="D38" s="163"/>
      <c r="E38" s="295" t="s">
        <v>0</v>
      </c>
      <c r="F38" s="295"/>
      <c r="G38" s="295"/>
      <c r="H38" s="164"/>
      <c r="I38" s="295" t="s">
        <v>1</v>
      </c>
      <c r="J38" s="295"/>
      <c r="K38" s="295"/>
    </row>
    <row r="39" spans="1:11" s="143" customFormat="1" ht="22.5" customHeight="1">
      <c r="C39" s="163"/>
      <c r="D39" s="163"/>
      <c r="E39" s="292" t="s">
        <v>133</v>
      </c>
      <c r="F39" s="292"/>
      <c r="G39" s="292"/>
      <c r="H39" s="165"/>
      <c r="I39" s="292" t="s">
        <v>133</v>
      </c>
      <c r="J39" s="292"/>
      <c r="K39" s="292"/>
    </row>
    <row r="40" spans="1:11" s="64" customFormat="1" ht="22.5" customHeight="1">
      <c r="A40" s="143" t="s">
        <v>13</v>
      </c>
      <c r="C40" s="166" t="s">
        <v>2</v>
      </c>
      <c r="D40" s="166"/>
      <c r="E40" s="167">
        <v>2562</v>
      </c>
      <c r="F40" s="167"/>
      <c r="G40" s="167">
        <v>2561</v>
      </c>
      <c r="H40" s="168"/>
      <c r="I40" s="167">
        <v>2562</v>
      </c>
      <c r="J40" s="167"/>
      <c r="K40" s="167">
        <v>2561</v>
      </c>
    </row>
    <row r="41" spans="1:11" s="64" customFormat="1" ht="22.5" customHeight="1">
      <c r="C41" s="169"/>
      <c r="D41" s="170"/>
      <c r="E41" s="288" t="s">
        <v>134</v>
      </c>
      <c r="F41" s="288"/>
      <c r="G41" s="288"/>
      <c r="H41" s="288"/>
      <c r="I41" s="288"/>
      <c r="J41" s="288"/>
      <c r="K41" s="288"/>
    </row>
    <row r="42" spans="1:11" s="64" customFormat="1" ht="22.5" customHeight="1">
      <c r="A42" s="149" t="s">
        <v>14</v>
      </c>
      <c r="B42" s="143"/>
      <c r="C42" s="61"/>
      <c r="D42" s="61"/>
      <c r="E42" s="152"/>
      <c r="G42" s="152"/>
      <c r="H42" s="155"/>
      <c r="I42" s="156"/>
      <c r="K42" s="156"/>
    </row>
    <row r="43" spans="1:11" s="64" customFormat="1" ht="22.5" customHeight="1">
      <c r="A43" s="64" t="s">
        <v>15</v>
      </c>
      <c r="C43" s="61">
        <v>16</v>
      </c>
      <c r="D43" s="61"/>
      <c r="E43" s="171">
        <v>1370000000</v>
      </c>
      <c r="F43" s="140"/>
      <c r="G43" s="171">
        <v>520000000</v>
      </c>
      <c r="H43" s="150"/>
      <c r="I43" s="171">
        <v>1370000000</v>
      </c>
      <c r="J43" s="140"/>
      <c r="K43" s="171">
        <v>520000000</v>
      </c>
    </row>
    <row r="44" spans="1:11" s="64" customFormat="1" ht="22.5" customHeight="1">
      <c r="A44" s="64" t="s">
        <v>146</v>
      </c>
      <c r="C44" s="61" t="s">
        <v>215</v>
      </c>
      <c r="D44" s="61"/>
      <c r="E44" s="140">
        <v>255763120</v>
      </c>
      <c r="F44" s="140"/>
      <c r="G44" s="140">
        <v>346647006</v>
      </c>
      <c r="H44" s="150"/>
      <c r="I44" s="171">
        <v>161463922</v>
      </c>
      <c r="J44" s="140"/>
      <c r="K44" s="171">
        <v>158117154</v>
      </c>
    </row>
    <row r="45" spans="1:11" s="64" customFormat="1" ht="22.5" customHeight="1">
      <c r="A45" s="64" t="s">
        <v>147</v>
      </c>
      <c r="C45" s="61" t="s">
        <v>238</v>
      </c>
      <c r="D45" s="61"/>
      <c r="E45" s="140">
        <v>162327363</v>
      </c>
      <c r="F45" s="140"/>
      <c r="G45" s="140">
        <v>575331757</v>
      </c>
      <c r="H45" s="150"/>
      <c r="I45" s="171">
        <v>130716421</v>
      </c>
      <c r="J45" s="140"/>
      <c r="K45" s="171">
        <v>199245397</v>
      </c>
    </row>
    <row r="46" spans="1:11" s="64" customFormat="1" ht="22.5" customHeight="1">
      <c r="A46" s="64" t="s">
        <v>83</v>
      </c>
      <c r="C46" s="61" t="s">
        <v>216</v>
      </c>
      <c r="D46" s="61"/>
      <c r="E46" s="140">
        <v>170745000</v>
      </c>
      <c r="F46" s="140"/>
      <c r="G46" s="192">
        <v>0</v>
      </c>
      <c r="H46" s="150"/>
      <c r="I46" s="171">
        <v>3218432297</v>
      </c>
      <c r="J46" s="140"/>
      <c r="K46" s="171">
        <v>2919832483</v>
      </c>
    </row>
    <row r="47" spans="1:11" s="64" customFormat="1" ht="22.5" customHeight="1">
      <c r="A47" s="64" t="s">
        <v>148</v>
      </c>
      <c r="C47" s="61"/>
      <c r="D47" s="61"/>
      <c r="E47" s="140"/>
      <c r="F47" s="140"/>
      <c r="G47" s="140"/>
      <c r="H47" s="150"/>
      <c r="I47" s="140"/>
      <c r="J47" s="140"/>
      <c r="K47" s="140"/>
    </row>
    <row r="48" spans="1:11" s="64" customFormat="1" ht="22.5" customHeight="1">
      <c r="A48" s="64" t="s">
        <v>71</v>
      </c>
      <c r="C48" s="61">
        <v>16</v>
      </c>
      <c r="D48" s="61"/>
      <c r="E48" s="192">
        <v>0</v>
      </c>
      <c r="F48" s="140"/>
      <c r="G48" s="140">
        <v>522868718</v>
      </c>
      <c r="H48" s="150"/>
      <c r="I48" s="192">
        <v>0</v>
      </c>
      <c r="J48" s="192"/>
      <c r="K48" s="192">
        <v>0</v>
      </c>
    </row>
    <row r="49" spans="1:11" s="64" customFormat="1" ht="22.5" customHeight="1">
      <c r="A49" s="64" t="s">
        <v>211</v>
      </c>
      <c r="C49" s="61">
        <v>16</v>
      </c>
      <c r="D49" s="61"/>
      <c r="E49" s="140">
        <v>1399080821</v>
      </c>
      <c r="F49" s="140"/>
      <c r="G49" s="192">
        <v>0</v>
      </c>
      <c r="H49" s="150"/>
      <c r="I49" s="140">
        <v>1399080821</v>
      </c>
      <c r="J49" s="140"/>
      <c r="K49" s="192">
        <v>0</v>
      </c>
    </row>
    <row r="50" spans="1:11" s="64" customFormat="1" ht="22.5" customHeight="1">
      <c r="A50" s="64" t="s">
        <v>149</v>
      </c>
      <c r="C50" s="61"/>
      <c r="D50" s="61"/>
      <c r="E50" s="140"/>
      <c r="F50" s="140"/>
      <c r="G50" s="140"/>
      <c r="H50" s="150"/>
      <c r="I50" s="140"/>
      <c r="J50" s="140"/>
      <c r="K50" s="140"/>
    </row>
    <row r="51" spans="1:11" s="64" customFormat="1" ht="22.5" customHeight="1">
      <c r="A51" s="64" t="s">
        <v>150</v>
      </c>
      <c r="C51" s="61">
        <v>4</v>
      </c>
      <c r="D51" s="61"/>
      <c r="E51" s="140">
        <v>234468580</v>
      </c>
      <c r="F51" s="140"/>
      <c r="G51" s="140">
        <v>230100874</v>
      </c>
      <c r="H51" s="150"/>
      <c r="I51" s="140">
        <v>154941483</v>
      </c>
      <c r="J51" s="140"/>
      <c r="K51" s="140">
        <v>155162617</v>
      </c>
    </row>
    <row r="52" spans="1:11" s="64" customFormat="1" ht="22.5" customHeight="1">
      <c r="A52" s="139" t="s">
        <v>62</v>
      </c>
      <c r="C52" s="61">
        <v>4</v>
      </c>
      <c r="D52" s="61"/>
      <c r="E52" s="140">
        <v>181695493</v>
      </c>
      <c r="F52" s="140"/>
      <c r="G52" s="140">
        <v>213332500</v>
      </c>
      <c r="H52" s="150"/>
      <c r="I52" s="171">
        <v>3842280</v>
      </c>
      <c r="J52" s="140"/>
      <c r="K52" s="171">
        <v>3676429</v>
      </c>
    </row>
    <row r="53" spans="1:11" s="64" customFormat="1" ht="22.5" customHeight="1">
      <c r="A53" s="139" t="s">
        <v>244</v>
      </c>
      <c r="B53" s="139"/>
      <c r="C53" s="61"/>
      <c r="D53" s="61"/>
      <c r="E53" s="140">
        <v>13218691</v>
      </c>
      <c r="F53" s="140"/>
      <c r="G53" s="140">
        <v>17416506</v>
      </c>
      <c r="H53" s="150"/>
      <c r="I53" s="192">
        <v>0</v>
      </c>
      <c r="J53" s="192"/>
      <c r="K53" s="192">
        <v>0</v>
      </c>
    </row>
    <row r="54" spans="1:11" s="64" customFormat="1" ht="22.5" customHeight="1">
      <c r="A54" s="64" t="s">
        <v>151</v>
      </c>
      <c r="C54" s="61"/>
      <c r="D54" s="61"/>
      <c r="E54" s="140">
        <v>308676704</v>
      </c>
      <c r="F54" s="140"/>
      <c r="G54" s="140">
        <v>406526203</v>
      </c>
      <c r="H54" s="150"/>
      <c r="I54" s="140">
        <v>10519624</v>
      </c>
      <c r="J54" s="140"/>
      <c r="K54" s="140">
        <v>16471773</v>
      </c>
    </row>
    <row r="55" spans="1:11" s="64" customFormat="1" ht="22.5" customHeight="1">
      <c r="A55" s="139" t="s">
        <v>152</v>
      </c>
      <c r="B55" s="139"/>
      <c r="C55" s="61"/>
      <c r="D55" s="61"/>
      <c r="E55" s="140">
        <v>38213305</v>
      </c>
      <c r="F55" s="140"/>
      <c r="G55" s="140">
        <v>30647852</v>
      </c>
      <c r="H55" s="150"/>
      <c r="I55" s="192">
        <v>0</v>
      </c>
      <c r="J55" s="192"/>
      <c r="K55" s="192">
        <v>0</v>
      </c>
    </row>
    <row r="56" spans="1:11" s="64" customFormat="1" ht="22.5" customHeight="1">
      <c r="A56" s="139" t="s">
        <v>16</v>
      </c>
      <c r="B56" s="139"/>
      <c r="C56" s="61"/>
      <c r="D56" s="61"/>
      <c r="E56" s="140">
        <v>9529302</v>
      </c>
      <c r="F56" s="140"/>
      <c r="G56" s="140">
        <v>22349577</v>
      </c>
      <c r="H56" s="150"/>
      <c r="I56" s="140">
        <v>6150389</v>
      </c>
      <c r="J56" s="140"/>
      <c r="K56" s="140">
        <v>13760719</v>
      </c>
    </row>
    <row r="57" spans="1:11" s="64" customFormat="1" ht="22.5" customHeight="1">
      <c r="A57" s="143" t="s">
        <v>17</v>
      </c>
      <c r="B57" s="143"/>
      <c r="C57" s="61"/>
      <c r="D57" s="61"/>
      <c r="E57" s="144">
        <f>SUM(E43:E56)</f>
        <v>4143718379</v>
      </c>
      <c r="F57" s="146"/>
      <c r="G57" s="144">
        <f>SUM(G43:G56)</f>
        <v>2885220993</v>
      </c>
      <c r="H57" s="146"/>
      <c r="I57" s="172">
        <f>SUM(I43:I56)</f>
        <v>6455147237</v>
      </c>
      <c r="J57" s="146"/>
      <c r="K57" s="172">
        <f>SUM(K43:K56)</f>
        <v>3986266572</v>
      </c>
    </row>
    <row r="58" spans="1:11" s="64" customFormat="1" ht="22.5" customHeight="1">
      <c r="A58" s="143"/>
      <c r="B58" s="143"/>
      <c r="C58" s="61"/>
      <c r="D58" s="61"/>
      <c r="E58" s="62"/>
      <c r="F58" s="62"/>
      <c r="G58" s="62"/>
      <c r="H58" s="62"/>
      <c r="I58" s="173"/>
      <c r="J58" s="62"/>
      <c r="K58" s="173"/>
    </row>
    <row r="59" spans="1:11" s="64" customFormat="1" ht="22.5" customHeight="1">
      <c r="A59" s="149" t="s">
        <v>18</v>
      </c>
      <c r="B59" s="143"/>
      <c r="C59" s="61"/>
      <c r="D59" s="61"/>
      <c r="E59" s="62"/>
      <c r="F59" s="62"/>
      <c r="G59" s="62"/>
      <c r="H59" s="62"/>
      <c r="I59" s="173"/>
      <c r="J59" s="62"/>
      <c r="K59" s="173"/>
    </row>
    <row r="60" spans="1:11" s="64" customFormat="1" ht="22.5" customHeight="1">
      <c r="A60" s="64" t="s">
        <v>148</v>
      </c>
      <c r="B60" s="143"/>
      <c r="C60" s="61">
        <v>16</v>
      </c>
      <c r="D60" s="61"/>
      <c r="E60" s="62">
        <v>2531906300</v>
      </c>
      <c r="F60" s="62"/>
      <c r="G60" s="140">
        <v>3322043873</v>
      </c>
      <c r="H60" s="150"/>
      <c r="I60" s="195">
        <v>0</v>
      </c>
      <c r="J60" s="192"/>
      <c r="K60" s="192">
        <v>0</v>
      </c>
    </row>
    <row r="61" spans="1:11" s="64" customFormat="1" ht="22.5" customHeight="1">
      <c r="A61" s="64" t="s">
        <v>153</v>
      </c>
      <c r="C61" s="61">
        <v>16</v>
      </c>
      <c r="D61" s="61"/>
      <c r="E61" s="140">
        <v>2446330610</v>
      </c>
      <c r="F61" s="140"/>
      <c r="G61" s="140">
        <v>3842060811</v>
      </c>
      <c r="H61" s="150"/>
      <c r="I61" s="140">
        <v>2446330610</v>
      </c>
      <c r="J61" s="140"/>
      <c r="K61" s="140">
        <v>3842060811</v>
      </c>
    </row>
    <row r="62" spans="1:11" s="64" customFormat="1" ht="22.5" customHeight="1">
      <c r="A62" s="139" t="s">
        <v>101</v>
      </c>
      <c r="B62" s="151"/>
      <c r="C62" s="61">
        <v>26</v>
      </c>
      <c r="D62" s="61"/>
      <c r="E62" s="140">
        <v>1410583162</v>
      </c>
      <c r="F62" s="140"/>
      <c r="G62" s="140">
        <v>1150905600</v>
      </c>
      <c r="H62" s="150"/>
      <c r="I62" s="140">
        <v>870534819</v>
      </c>
      <c r="J62" s="140"/>
      <c r="K62" s="140">
        <v>808309247</v>
      </c>
    </row>
    <row r="63" spans="1:11" s="64" customFormat="1" ht="22.5" customHeight="1">
      <c r="A63" s="136" t="s">
        <v>193</v>
      </c>
      <c r="B63" s="151"/>
      <c r="C63" s="61">
        <v>4</v>
      </c>
      <c r="D63" s="61"/>
      <c r="E63" s="140">
        <v>212585351</v>
      </c>
      <c r="F63" s="140"/>
      <c r="G63" s="200">
        <v>230610999</v>
      </c>
      <c r="H63" s="150"/>
      <c r="I63" s="140">
        <v>11902877</v>
      </c>
      <c r="J63" s="140"/>
      <c r="K63" s="200">
        <v>15209478</v>
      </c>
    </row>
    <row r="64" spans="1:11" s="64" customFormat="1" ht="22.5" customHeight="1">
      <c r="A64" s="64" t="s">
        <v>231</v>
      </c>
      <c r="C64" s="61"/>
      <c r="D64" s="61"/>
      <c r="E64" s="140"/>
      <c r="F64" s="140"/>
      <c r="G64" s="140"/>
      <c r="H64" s="150"/>
      <c r="I64" s="140"/>
      <c r="J64" s="140"/>
      <c r="K64" s="140"/>
    </row>
    <row r="65" spans="1:12" s="64" customFormat="1" ht="22.5" customHeight="1">
      <c r="A65" s="64" t="s">
        <v>154</v>
      </c>
      <c r="C65" s="61">
        <v>19</v>
      </c>
      <c r="D65" s="61"/>
      <c r="E65" s="140">
        <v>19472681</v>
      </c>
      <c r="F65" s="140"/>
      <c r="G65" s="140">
        <v>17627088</v>
      </c>
      <c r="H65" s="150"/>
      <c r="I65" s="140">
        <v>17239425</v>
      </c>
      <c r="J65" s="140"/>
      <c r="K65" s="140">
        <v>15969492</v>
      </c>
    </row>
    <row r="66" spans="1:12" s="64" customFormat="1" ht="22.5" customHeight="1">
      <c r="A66" s="64" t="s">
        <v>149</v>
      </c>
      <c r="C66" s="61" t="s">
        <v>239</v>
      </c>
      <c r="D66" s="61"/>
      <c r="E66" s="140">
        <v>5213978133</v>
      </c>
      <c r="F66" s="140"/>
      <c r="G66" s="142">
        <v>5452818869</v>
      </c>
      <c r="H66" s="150"/>
      <c r="I66" s="142">
        <v>4110837963</v>
      </c>
      <c r="J66" s="140"/>
      <c r="K66" s="142">
        <v>4265779446</v>
      </c>
    </row>
    <row r="67" spans="1:12" ht="22.5" customHeight="1">
      <c r="A67" s="16" t="s">
        <v>19</v>
      </c>
      <c r="E67" s="196">
        <v>0</v>
      </c>
      <c r="F67" s="28"/>
      <c r="G67" s="10">
        <f>232750999-230610999</f>
        <v>2140000</v>
      </c>
      <c r="H67" s="33"/>
      <c r="I67" s="196">
        <v>0</v>
      </c>
      <c r="J67" s="28"/>
      <c r="K67" s="10">
        <f>17349478-15209478</f>
        <v>2140000</v>
      </c>
    </row>
    <row r="68" spans="1:12" ht="22.5" customHeight="1">
      <c r="A68" s="17" t="s">
        <v>20</v>
      </c>
      <c r="B68" s="17"/>
      <c r="E68" s="79">
        <f>SUM(E60:E67)</f>
        <v>11834856237</v>
      </c>
      <c r="F68" s="76"/>
      <c r="G68" s="79">
        <f>SUM(G60:G67)</f>
        <v>14018207240</v>
      </c>
      <c r="H68" s="73"/>
      <c r="I68" s="80">
        <f>SUM(I60:I67)</f>
        <v>7456845694</v>
      </c>
      <c r="J68" s="81"/>
      <c r="K68" s="80">
        <f>SUM(K60:K67)</f>
        <v>8949468474</v>
      </c>
    </row>
    <row r="69" spans="1:12" ht="22.5" customHeight="1">
      <c r="A69" s="17"/>
      <c r="B69" s="17"/>
      <c r="E69" s="9"/>
      <c r="F69" s="27"/>
      <c r="G69" s="9"/>
      <c r="H69" s="9"/>
      <c r="I69" s="33"/>
      <c r="J69" s="33"/>
      <c r="K69" s="33"/>
    </row>
    <row r="70" spans="1:12" ht="22.5" customHeight="1">
      <c r="A70" s="17" t="s">
        <v>21</v>
      </c>
      <c r="B70" s="17"/>
      <c r="E70" s="79">
        <f>SUM(E57,E68)</f>
        <v>15978574616</v>
      </c>
      <c r="F70" s="73"/>
      <c r="G70" s="79">
        <f>SUM(G57,G68)</f>
        <v>16903428233</v>
      </c>
      <c r="H70" s="73"/>
      <c r="I70" s="82">
        <f>SUM(I57,I68)</f>
        <v>13911992931</v>
      </c>
      <c r="J70" s="81"/>
      <c r="K70" s="82">
        <f>SUM(K57,K68)</f>
        <v>12935735046</v>
      </c>
      <c r="L70" s="45"/>
    </row>
    <row r="71" spans="1:12" ht="22.5" customHeight="1">
      <c r="A71" s="17"/>
      <c r="B71" s="17"/>
      <c r="E71" s="9"/>
      <c r="F71" s="27"/>
      <c r="G71" s="9"/>
      <c r="H71" s="9"/>
      <c r="I71" s="32"/>
      <c r="J71" s="28"/>
      <c r="K71" s="32"/>
    </row>
    <row r="73" spans="1:12" ht="22.5" customHeight="1">
      <c r="A73" s="11" t="s">
        <v>55</v>
      </c>
      <c r="B73" s="12"/>
      <c r="C73" s="159"/>
      <c r="D73" s="13"/>
      <c r="E73" s="14"/>
      <c r="F73" s="12"/>
      <c r="G73" s="14"/>
      <c r="H73" s="66"/>
      <c r="I73" s="15"/>
      <c r="J73" s="12"/>
      <c r="K73" s="14"/>
    </row>
    <row r="74" spans="1:12" ht="22.5" customHeight="1">
      <c r="A74" s="11" t="s">
        <v>46</v>
      </c>
      <c r="B74" s="12"/>
      <c r="C74" s="159"/>
      <c r="D74" s="13"/>
      <c r="E74" s="14"/>
      <c r="F74" s="12"/>
      <c r="G74" s="14"/>
      <c r="H74" s="66"/>
      <c r="I74" s="15"/>
      <c r="J74" s="12"/>
      <c r="K74" s="14"/>
    </row>
    <row r="75" spans="1:12" ht="22.5" customHeight="1">
      <c r="A75" s="16" t="s">
        <v>135</v>
      </c>
      <c r="C75" s="64"/>
      <c r="D75" s="16"/>
      <c r="E75" s="16"/>
      <c r="G75" s="16"/>
      <c r="H75" s="16"/>
      <c r="I75" s="16"/>
      <c r="K75" s="16"/>
    </row>
    <row r="76" spans="1:12" s="17" customFormat="1" ht="22.5" customHeight="1">
      <c r="C76" s="163"/>
      <c r="D76" s="69"/>
      <c r="E76" s="291" t="s">
        <v>0</v>
      </c>
      <c r="F76" s="291"/>
      <c r="G76" s="291"/>
      <c r="H76" s="44"/>
      <c r="I76" s="291" t="s">
        <v>1</v>
      </c>
      <c r="J76" s="291"/>
      <c r="K76" s="291"/>
    </row>
    <row r="77" spans="1:12" s="17" customFormat="1" ht="22.5" customHeight="1">
      <c r="C77" s="163"/>
      <c r="D77" s="69"/>
      <c r="E77" s="289" t="s">
        <v>133</v>
      </c>
      <c r="F77" s="289"/>
      <c r="G77" s="289"/>
      <c r="H77" s="19"/>
      <c r="I77" s="289" t="s">
        <v>133</v>
      </c>
      <c r="J77" s="289"/>
      <c r="K77" s="289"/>
    </row>
    <row r="78" spans="1:12" ht="22.5" customHeight="1">
      <c r="A78" s="17" t="s">
        <v>13</v>
      </c>
      <c r="C78" s="166" t="s">
        <v>2</v>
      </c>
      <c r="D78" s="55"/>
      <c r="E78" s="70">
        <v>2562</v>
      </c>
      <c r="F78" s="70"/>
      <c r="G78" s="70">
        <v>2561</v>
      </c>
      <c r="H78" s="71"/>
      <c r="I78" s="70">
        <v>2562</v>
      </c>
      <c r="J78" s="70"/>
      <c r="K78" s="70">
        <v>2561</v>
      </c>
    </row>
    <row r="79" spans="1:12" ht="22.5" customHeight="1">
      <c r="C79" s="169"/>
      <c r="D79" s="20"/>
      <c r="E79" s="290" t="s">
        <v>134</v>
      </c>
      <c r="F79" s="290"/>
      <c r="G79" s="290"/>
      <c r="H79" s="290"/>
      <c r="I79" s="290"/>
      <c r="J79" s="290"/>
      <c r="K79" s="290"/>
    </row>
    <row r="80" spans="1:12" ht="22.5" customHeight="1">
      <c r="A80" s="78" t="s">
        <v>22</v>
      </c>
      <c r="C80" s="169"/>
      <c r="D80" s="20"/>
      <c r="E80" s="116"/>
      <c r="F80" s="116"/>
      <c r="G80" s="116"/>
      <c r="H80" s="116"/>
      <c r="I80" s="116"/>
      <c r="J80" s="116"/>
      <c r="K80" s="116"/>
    </row>
    <row r="81" spans="1:11" ht="22.5" customHeight="1">
      <c r="A81" s="16" t="s">
        <v>23</v>
      </c>
      <c r="B81" s="17"/>
      <c r="C81" s="201">
        <v>20</v>
      </c>
      <c r="K81" s="25"/>
    </row>
    <row r="82" spans="1:11" ht="22.5" customHeight="1" thickBot="1">
      <c r="A82" s="16" t="s">
        <v>24</v>
      </c>
      <c r="E82" s="30">
        <v>6535484202</v>
      </c>
      <c r="F82" s="27"/>
      <c r="G82" s="30">
        <v>6535484202</v>
      </c>
      <c r="H82" s="9"/>
      <c r="I82" s="30">
        <v>6535484202</v>
      </c>
      <c r="J82" s="27"/>
      <c r="K82" s="30">
        <v>6535484202</v>
      </c>
    </row>
    <row r="83" spans="1:11" ht="22.5" customHeight="1" thickTop="1">
      <c r="A83" s="118" t="s">
        <v>217</v>
      </c>
      <c r="E83" s="27">
        <v>6499829661</v>
      </c>
      <c r="F83" s="27"/>
      <c r="G83" s="27">
        <v>6499829661</v>
      </c>
      <c r="H83" s="9"/>
      <c r="I83" s="27">
        <v>6499829661</v>
      </c>
      <c r="J83" s="27"/>
      <c r="K83" s="27">
        <v>6499829661</v>
      </c>
    </row>
    <row r="84" spans="1:11" ht="22.5" customHeight="1">
      <c r="A84" s="16" t="s">
        <v>65</v>
      </c>
      <c r="C84" s="61">
        <v>20</v>
      </c>
      <c r="E84" s="6">
        <v>1532320430</v>
      </c>
      <c r="F84" s="27"/>
      <c r="G84" s="6">
        <v>1532320430</v>
      </c>
      <c r="H84" s="9"/>
      <c r="I84" s="6">
        <v>1532320430</v>
      </c>
      <c r="J84" s="27"/>
      <c r="K84" s="6">
        <v>1532320430</v>
      </c>
    </row>
    <row r="85" spans="1:11" ht="22.5" customHeight="1">
      <c r="A85" s="16" t="s">
        <v>109</v>
      </c>
      <c r="E85" s="27"/>
      <c r="F85" s="27"/>
      <c r="G85" s="27"/>
      <c r="H85" s="9"/>
      <c r="I85" s="6"/>
      <c r="J85" s="27"/>
      <c r="K85" s="6"/>
    </row>
    <row r="86" spans="1:11" ht="22.5" customHeight="1">
      <c r="A86" s="16" t="s">
        <v>110</v>
      </c>
      <c r="C86" s="61">
        <v>20</v>
      </c>
      <c r="E86" s="141">
        <v>-423185000</v>
      </c>
      <c r="F86" s="27"/>
      <c r="G86" s="6">
        <v>-423185000</v>
      </c>
      <c r="H86" s="9"/>
      <c r="I86" s="181">
        <v>0</v>
      </c>
      <c r="J86" s="181"/>
      <c r="K86" s="181">
        <v>0</v>
      </c>
    </row>
    <row r="87" spans="1:11" ht="22.5" customHeight="1">
      <c r="A87" s="16" t="s">
        <v>111</v>
      </c>
      <c r="C87" s="61">
        <v>20</v>
      </c>
      <c r="E87" s="62">
        <v>-129336263</v>
      </c>
      <c r="F87" s="9"/>
      <c r="G87" s="9">
        <v>-129336263</v>
      </c>
      <c r="H87" s="9"/>
      <c r="I87" s="197">
        <v>0</v>
      </c>
      <c r="J87" s="197"/>
      <c r="K87" s="197">
        <v>0</v>
      </c>
    </row>
    <row r="88" spans="1:11" ht="13" customHeight="1">
      <c r="E88" s="27"/>
      <c r="F88" s="27"/>
      <c r="G88" s="27"/>
      <c r="H88" s="9"/>
      <c r="I88" s="27"/>
      <c r="J88" s="27"/>
      <c r="K88" s="27"/>
    </row>
    <row r="89" spans="1:11" ht="22.5" customHeight="1">
      <c r="A89" s="16" t="s">
        <v>63</v>
      </c>
      <c r="E89" s="27"/>
      <c r="F89" s="27"/>
      <c r="G89" s="27"/>
      <c r="H89" s="9"/>
      <c r="I89" s="6"/>
      <c r="J89" s="27"/>
      <c r="K89" s="6"/>
    </row>
    <row r="90" spans="1:11" ht="22.5" customHeight="1">
      <c r="A90" s="16" t="s">
        <v>155</v>
      </c>
      <c r="C90" s="64"/>
      <c r="D90" s="16"/>
      <c r="E90" s="16"/>
      <c r="G90" s="16"/>
      <c r="H90" s="16"/>
      <c r="I90" s="16"/>
      <c r="K90" s="16"/>
    </row>
    <row r="91" spans="1:11" ht="22.5" customHeight="1">
      <c r="A91" s="119" t="s">
        <v>156</v>
      </c>
      <c r="C91" s="61">
        <v>20</v>
      </c>
      <c r="E91" s="27">
        <v>519900000</v>
      </c>
      <c r="F91" s="27"/>
      <c r="G91" s="27">
        <v>503800000</v>
      </c>
      <c r="H91" s="9"/>
      <c r="I91" s="6">
        <f>383000000</f>
        <v>383000000</v>
      </c>
      <c r="J91" s="27"/>
      <c r="K91" s="6">
        <v>366900000</v>
      </c>
    </row>
    <row r="92" spans="1:11" ht="22.5" customHeight="1">
      <c r="A92" s="16" t="s">
        <v>99</v>
      </c>
      <c r="E92" s="27">
        <v>4864946708</v>
      </c>
      <c r="F92" s="27"/>
      <c r="G92" s="27">
        <v>3627201235</v>
      </c>
      <c r="H92" s="9"/>
      <c r="I92" s="6">
        <f>3207000554-16100000</f>
        <v>3190900554</v>
      </c>
      <c r="J92" s="27"/>
      <c r="K92" s="6">
        <v>2885502564</v>
      </c>
    </row>
    <row r="93" spans="1:11" ht="22.5" customHeight="1">
      <c r="A93" s="16" t="s">
        <v>80</v>
      </c>
      <c r="E93" s="10">
        <v>-24927451</v>
      </c>
      <c r="F93" s="27"/>
      <c r="G93" s="10">
        <v>-24927451</v>
      </c>
      <c r="H93" s="9"/>
      <c r="I93" s="196">
        <v>0</v>
      </c>
      <c r="J93" s="181"/>
      <c r="K93" s="196">
        <v>0</v>
      </c>
    </row>
    <row r="94" spans="1:11" s="17" customFormat="1" ht="22.5" customHeight="1">
      <c r="A94" s="58" t="s">
        <v>218</v>
      </c>
      <c r="C94" s="202"/>
      <c r="D94" s="18"/>
      <c r="E94" s="73">
        <f>SUM(E83:E93)</f>
        <v>12839548085</v>
      </c>
      <c r="F94" s="76"/>
      <c r="G94" s="73">
        <f>SUM(G83:G93)</f>
        <v>11585702612</v>
      </c>
      <c r="H94" s="73"/>
      <c r="I94" s="73">
        <f>SUM(I83:I93)</f>
        <v>11606050645</v>
      </c>
      <c r="J94" s="73"/>
      <c r="K94" s="73">
        <f>SUM(K83:K93)</f>
        <v>11284552655</v>
      </c>
    </row>
    <row r="95" spans="1:11" ht="22.5" customHeight="1">
      <c r="A95" s="36" t="s">
        <v>157</v>
      </c>
      <c r="C95" s="61">
        <v>12</v>
      </c>
      <c r="E95" s="60">
        <v>874375489</v>
      </c>
      <c r="F95" s="27"/>
      <c r="G95" s="60">
        <v>774099146</v>
      </c>
      <c r="H95" s="9"/>
      <c r="I95" s="198">
        <v>0</v>
      </c>
      <c r="J95" s="199"/>
      <c r="K95" s="198">
        <v>0</v>
      </c>
    </row>
    <row r="96" spans="1:11" ht="22.5" customHeight="1">
      <c r="A96" s="17" t="s">
        <v>25</v>
      </c>
      <c r="B96" s="17"/>
      <c r="E96" s="79">
        <f>SUM(E94:E95)</f>
        <v>13713923574</v>
      </c>
      <c r="F96" s="76"/>
      <c r="G96" s="79">
        <f>SUM(G94:G95)</f>
        <v>12359801758</v>
      </c>
      <c r="H96" s="73"/>
      <c r="I96" s="83">
        <f>SUM(I94:I95)</f>
        <v>11606050645</v>
      </c>
      <c r="J96" s="76"/>
      <c r="K96" s="83">
        <f>SUM(K94:K95)</f>
        <v>11284552655</v>
      </c>
    </row>
    <row r="97" spans="1:12" ht="22.5" customHeight="1">
      <c r="A97" s="17"/>
      <c r="B97" s="17"/>
      <c r="E97" s="73"/>
      <c r="F97" s="76"/>
      <c r="G97" s="73"/>
      <c r="H97" s="73"/>
      <c r="I97" s="77"/>
      <c r="J97" s="76"/>
      <c r="K97" s="77"/>
    </row>
    <row r="98" spans="1:12" ht="22.5" customHeight="1" thickBot="1">
      <c r="A98" s="17" t="s">
        <v>26</v>
      </c>
      <c r="B98" s="17"/>
      <c r="E98" s="74">
        <f>E96+E70</f>
        <v>29692498190</v>
      </c>
      <c r="F98" s="76"/>
      <c r="G98" s="74">
        <f>G96+G70</f>
        <v>29263229991</v>
      </c>
      <c r="H98" s="73"/>
      <c r="I98" s="75">
        <f>I96+I70</f>
        <v>25518043576</v>
      </c>
      <c r="J98" s="76"/>
      <c r="K98" s="75">
        <f>K96+K70</f>
        <v>24220287701</v>
      </c>
    </row>
    <row r="99" spans="1:12" ht="22.5" customHeight="1" thickTop="1">
      <c r="E99" s="189">
        <f>+E32-E70-E96</f>
        <v>0</v>
      </c>
      <c r="F99" s="189"/>
      <c r="G99" s="189">
        <f>+G32-G70-G96</f>
        <v>0</v>
      </c>
      <c r="H99" s="190"/>
      <c r="I99" s="189">
        <f>+I32-I70-I96</f>
        <v>0</v>
      </c>
      <c r="J99" s="189"/>
      <c r="K99" s="189">
        <f>+K32-K70-K96</f>
        <v>0</v>
      </c>
      <c r="L99" s="182"/>
    </row>
    <row r="100" spans="1:12" ht="22.5" customHeight="1">
      <c r="A100" s="25"/>
      <c r="B100" s="25"/>
      <c r="C100" s="156"/>
      <c r="D100" s="25"/>
      <c r="E100" s="25"/>
      <c r="F100" s="25"/>
      <c r="G100" s="25"/>
    </row>
    <row r="101" spans="1:12" ht="22.5" customHeight="1">
      <c r="A101" s="25"/>
      <c r="B101" s="25"/>
      <c r="C101" s="156"/>
      <c r="D101" s="25"/>
      <c r="E101" s="25"/>
      <c r="F101" s="25"/>
      <c r="G101" s="25"/>
      <c r="H101" s="67"/>
      <c r="I101" s="35"/>
      <c r="J101" s="35"/>
    </row>
    <row r="102" spans="1:12" ht="22.5" customHeight="1">
      <c r="A102" s="25"/>
      <c r="B102" s="25"/>
      <c r="C102" s="156"/>
      <c r="D102" s="25"/>
      <c r="E102" s="25"/>
      <c r="F102" s="25"/>
      <c r="G102" s="25"/>
      <c r="I102" s="39"/>
      <c r="K102" s="39"/>
    </row>
    <row r="103" spans="1:12" ht="22.5" customHeight="1">
      <c r="A103" s="25"/>
      <c r="B103" s="25"/>
      <c r="C103" s="156"/>
      <c r="D103" s="25"/>
      <c r="E103" s="25"/>
      <c r="F103" s="25"/>
      <c r="G103" s="25"/>
    </row>
    <row r="104" spans="1:12" ht="22.5" customHeight="1">
      <c r="A104" s="25"/>
      <c r="B104" s="25"/>
      <c r="C104" s="156"/>
      <c r="D104" s="25"/>
      <c r="E104" s="25"/>
      <c r="F104" s="25"/>
      <c r="G104" s="25"/>
    </row>
    <row r="105" spans="1:12" ht="22.5" customHeight="1">
      <c r="A105" s="25"/>
      <c r="B105" s="25"/>
      <c r="C105" s="156"/>
      <c r="D105" s="25"/>
      <c r="E105" s="25"/>
      <c r="F105" s="25"/>
      <c r="G105" s="25"/>
    </row>
    <row r="106" spans="1:12" ht="22.5" customHeight="1">
      <c r="A106" s="25"/>
      <c r="B106" s="25"/>
      <c r="C106" s="156"/>
      <c r="D106" s="25"/>
      <c r="E106" s="25"/>
      <c r="F106" s="25"/>
      <c r="G106" s="25"/>
      <c r="H106" s="37"/>
      <c r="I106" s="37">
        <f>SUM(I98-I32)</f>
        <v>0</v>
      </c>
      <c r="J106" s="38"/>
      <c r="K106" s="37">
        <f>SUM(K98-K32)</f>
        <v>0</v>
      </c>
    </row>
    <row r="107" spans="1:12" ht="22.5" customHeight="1">
      <c r="A107" s="25"/>
      <c r="B107" s="25"/>
      <c r="C107" s="156"/>
      <c r="D107" s="25"/>
      <c r="E107" s="25"/>
      <c r="F107" s="25"/>
      <c r="G107" s="25"/>
    </row>
  </sheetData>
  <mergeCells count="17">
    <mergeCell ref="E39:G39"/>
    <mergeCell ref="I39:K39"/>
    <mergeCell ref="A3:K3"/>
    <mergeCell ref="I4:K4"/>
    <mergeCell ref="A37:K37"/>
    <mergeCell ref="I38:K38"/>
    <mergeCell ref="E4:G4"/>
    <mergeCell ref="E38:G38"/>
    <mergeCell ref="E5:G5"/>
    <mergeCell ref="I5:K5"/>
    <mergeCell ref="E7:K7"/>
    <mergeCell ref="E41:K41"/>
    <mergeCell ref="E77:G77"/>
    <mergeCell ref="I77:K77"/>
    <mergeCell ref="E79:K79"/>
    <mergeCell ref="I76:K76"/>
    <mergeCell ref="E76:G76"/>
  </mergeCells>
  <pageMargins left="0.8" right="0.5" top="0.48" bottom="0.5" header="0.5" footer="0.5"/>
  <pageSetup paperSize="9" scale="80" firstPageNumber="7" fitToHeight="0" orientation="portrait" useFirstPageNumber="1" r:id="rId1"/>
  <headerFooter scaleWithDoc="0" alignWithMargins="0">
    <oddFooter>&amp;L&amp;"Angsana New,Regular"&amp;15  หมายเหตุประกอบงบการเงินเป็นส่วนหนึ่งของงบการเงินนี้&amp;"Arial,Regular"&amp;10
&amp;C&amp;"Angsana New,Regular"&amp;15&amp;P</oddFooter>
  </headerFooter>
  <rowBreaks count="2" manualBreakCount="2">
    <brk id="34" max="16383" man="1"/>
    <brk id="7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71"/>
  <sheetViews>
    <sheetView showGridLines="0" topLeftCell="A28" zoomScale="85" zoomScaleNormal="85" zoomScaleSheetLayoutView="70" workbookViewId="0">
      <selection activeCell="I44" sqref="I44"/>
    </sheetView>
  </sheetViews>
  <sheetFormatPr defaultColWidth="10.7265625" defaultRowHeight="23.5" customHeight="1"/>
  <cols>
    <col min="1" max="1" width="40" style="16" customWidth="1"/>
    <col min="2" max="2" width="0.81640625" style="16" customWidth="1"/>
    <col min="3" max="3" width="9.453125" style="61" customWidth="1"/>
    <col min="4" max="4" width="0.453125" style="23" customWidth="1"/>
    <col min="5" max="5" width="14.81640625" style="24" customWidth="1"/>
    <col min="6" max="6" width="0.81640625" style="16" customWidth="1"/>
    <col min="7" max="7" width="14.81640625" style="24" customWidth="1"/>
    <col min="8" max="8" width="0.81640625" style="16" customWidth="1"/>
    <col min="9" max="9" width="14.81640625" style="25" customWidth="1"/>
    <col min="10" max="10" width="0.81640625" style="16" customWidth="1"/>
    <col min="11" max="11" width="14.81640625" style="24" customWidth="1"/>
    <col min="12" max="12" width="0.7265625" style="16" customWidth="1"/>
    <col min="13" max="14" width="11.26953125" style="16" bestFit="1" customWidth="1"/>
    <col min="15" max="16384" width="10.7265625" style="16"/>
  </cols>
  <sheetData>
    <row r="1" spans="1:11" ht="23.5" customHeight="1">
      <c r="A1" s="11" t="s">
        <v>55</v>
      </c>
      <c r="B1" s="12"/>
      <c r="C1" s="159"/>
      <c r="D1" s="13"/>
      <c r="E1" s="14"/>
      <c r="F1" s="12"/>
      <c r="G1" s="14"/>
      <c r="H1" s="12"/>
      <c r="I1" s="15"/>
      <c r="J1" s="12"/>
      <c r="K1" s="14"/>
    </row>
    <row r="2" spans="1:11" ht="23.5" customHeight="1">
      <c r="A2" s="40" t="s">
        <v>47</v>
      </c>
      <c r="B2" s="12"/>
      <c r="C2" s="159"/>
      <c r="D2" s="13"/>
      <c r="E2" s="14"/>
      <c r="F2" s="12"/>
      <c r="G2" s="14"/>
      <c r="H2" s="12"/>
      <c r="I2" s="15"/>
      <c r="J2" s="12"/>
      <c r="K2" s="14"/>
    </row>
    <row r="3" spans="1:11" ht="23.5" customHeight="1">
      <c r="A3" s="293" t="s">
        <v>135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</row>
    <row r="4" spans="1:11" s="17" customFormat="1" ht="23.5" customHeight="1">
      <c r="A4" s="44"/>
      <c r="B4" s="44"/>
      <c r="C4" s="163"/>
      <c r="D4" s="69"/>
      <c r="E4" s="84"/>
      <c r="F4" s="19" t="s">
        <v>0</v>
      </c>
      <c r="G4" s="84"/>
      <c r="H4" s="19"/>
      <c r="I4" s="85"/>
      <c r="J4" s="19" t="s">
        <v>1</v>
      </c>
      <c r="K4" s="84"/>
    </row>
    <row r="5" spans="1:11" ht="23.5" customHeight="1">
      <c r="A5" s="45"/>
      <c r="B5" s="45"/>
      <c r="C5" s="166"/>
      <c r="D5" s="55"/>
      <c r="E5" s="297" t="s">
        <v>137</v>
      </c>
      <c r="F5" s="297"/>
      <c r="G5" s="297"/>
      <c r="H5" s="86"/>
      <c r="I5" s="297" t="s">
        <v>137</v>
      </c>
      <c r="J5" s="297"/>
      <c r="K5" s="297"/>
    </row>
    <row r="6" spans="1:11" ht="23.5" customHeight="1">
      <c r="A6" s="45"/>
      <c r="B6" s="45"/>
      <c r="C6" s="166" t="s">
        <v>2</v>
      </c>
      <c r="D6" s="55"/>
      <c r="E6" s="70">
        <v>2562</v>
      </c>
      <c r="F6" s="70"/>
      <c r="G6" s="70">
        <v>2561</v>
      </c>
      <c r="H6" s="71"/>
      <c r="I6" s="70">
        <v>2562</v>
      </c>
      <c r="J6" s="70"/>
      <c r="K6" s="70">
        <v>2561</v>
      </c>
    </row>
    <row r="7" spans="1:11" ht="23.5" customHeight="1">
      <c r="A7" s="45"/>
      <c r="B7" s="45"/>
      <c r="C7" s="166"/>
      <c r="D7" s="55"/>
      <c r="E7" s="296" t="s">
        <v>134</v>
      </c>
      <c r="F7" s="296"/>
      <c r="G7" s="296"/>
      <c r="H7" s="296"/>
      <c r="I7" s="296"/>
      <c r="J7" s="296"/>
      <c r="K7" s="296"/>
    </row>
    <row r="8" spans="1:11" ht="23.5" customHeight="1">
      <c r="A8" s="78" t="s">
        <v>27</v>
      </c>
      <c r="C8" s="61">
        <v>4</v>
      </c>
      <c r="E8" s="43"/>
      <c r="F8" s="43"/>
      <c r="G8" s="43"/>
      <c r="H8" s="43"/>
      <c r="J8" s="43"/>
      <c r="K8" s="25"/>
    </row>
    <row r="9" spans="1:11" ht="23.5" customHeight="1">
      <c r="A9" s="16" t="s">
        <v>158</v>
      </c>
      <c r="C9" s="61">
        <v>21</v>
      </c>
      <c r="E9" s="38">
        <v>1262490706</v>
      </c>
      <c r="F9" s="43"/>
      <c r="G9" s="38">
        <v>1217550332</v>
      </c>
      <c r="H9" s="43"/>
      <c r="I9" s="38">
        <v>348565619</v>
      </c>
      <c r="J9" s="43"/>
      <c r="K9" s="38">
        <v>301436612</v>
      </c>
    </row>
    <row r="10" spans="1:11" ht="23.5" customHeight="1">
      <c r="A10" s="16" t="s">
        <v>97</v>
      </c>
      <c r="C10" s="61">
        <v>21</v>
      </c>
      <c r="E10" s="43">
        <v>328028641</v>
      </c>
      <c r="F10" s="43"/>
      <c r="G10" s="43">
        <v>273734373</v>
      </c>
      <c r="H10" s="43"/>
      <c r="I10" s="181">
        <v>0</v>
      </c>
      <c r="J10" s="182"/>
      <c r="K10" s="182">
        <v>0</v>
      </c>
    </row>
    <row r="11" spans="1:11" ht="23.5" customHeight="1">
      <c r="A11" s="16" t="s">
        <v>115</v>
      </c>
      <c r="E11" s="38"/>
      <c r="F11" s="43"/>
      <c r="G11" s="38"/>
      <c r="H11" s="43"/>
      <c r="I11" s="38"/>
      <c r="J11" s="43"/>
      <c r="K11" s="38"/>
    </row>
    <row r="12" spans="1:11" ht="23.5" customHeight="1">
      <c r="A12" s="16" t="s">
        <v>116</v>
      </c>
      <c r="C12" s="61">
        <v>13</v>
      </c>
      <c r="E12" s="38">
        <v>713477471</v>
      </c>
      <c r="F12" s="43"/>
      <c r="G12" s="38">
        <v>277045751</v>
      </c>
      <c r="H12" s="43"/>
      <c r="I12" s="38">
        <v>103678287</v>
      </c>
      <c r="J12" s="43"/>
      <c r="K12" s="38">
        <v>235111015</v>
      </c>
    </row>
    <row r="13" spans="1:11" ht="23.5" customHeight="1">
      <c r="A13" s="16" t="s">
        <v>100</v>
      </c>
      <c r="C13" s="61">
        <v>9</v>
      </c>
      <c r="E13" s="182">
        <v>0</v>
      </c>
      <c r="F13" s="182"/>
      <c r="G13" s="182">
        <v>0</v>
      </c>
      <c r="H13" s="43"/>
      <c r="I13" s="38">
        <v>52992971</v>
      </c>
      <c r="J13" s="43"/>
      <c r="K13" s="182">
        <v>0</v>
      </c>
    </row>
    <row r="14" spans="1:11" ht="23.5" customHeight="1">
      <c r="A14" s="16" t="s">
        <v>74</v>
      </c>
      <c r="E14" s="38">
        <v>132717517</v>
      </c>
      <c r="F14" s="43"/>
      <c r="G14" s="38">
        <v>261588764</v>
      </c>
      <c r="H14" s="43"/>
      <c r="I14" s="38">
        <v>271199927</v>
      </c>
      <c r="J14" s="43"/>
      <c r="K14" s="38">
        <v>252961363.81712335</v>
      </c>
    </row>
    <row r="15" spans="1:11" ht="23.5" customHeight="1">
      <c r="A15" s="16" t="s">
        <v>28</v>
      </c>
      <c r="C15" s="61">
        <v>22</v>
      </c>
      <c r="E15" s="10">
        <v>200912575</v>
      </c>
      <c r="F15" s="27"/>
      <c r="G15" s="10">
        <v>14696244</v>
      </c>
      <c r="H15" s="27"/>
      <c r="I15" s="8">
        <v>64433920</v>
      </c>
      <c r="J15" s="27"/>
      <c r="K15" s="8">
        <v>20274407</v>
      </c>
    </row>
    <row r="16" spans="1:11" ht="23.5" customHeight="1">
      <c r="A16" s="17" t="s">
        <v>29</v>
      </c>
      <c r="E16" s="79">
        <f>SUM(E9:E15)</f>
        <v>2637626910</v>
      </c>
      <c r="F16" s="76"/>
      <c r="G16" s="79">
        <f>SUM(G9:G15)</f>
        <v>2044615464</v>
      </c>
      <c r="H16" s="76"/>
      <c r="I16" s="79">
        <f>SUM(I9:I15)</f>
        <v>840870724</v>
      </c>
      <c r="J16" s="76"/>
      <c r="K16" s="79">
        <f>SUM(K9:K15)</f>
        <v>809783397.81712341</v>
      </c>
    </row>
    <row r="17" spans="1:16" ht="23.5" customHeight="1">
      <c r="A17" s="17"/>
      <c r="E17" s="9"/>
      <c r="F17" s="27"/>
      <c r="G17" s="9"/>
      <c r="H17" s="27"/>
      <c r="I17" s="9"/>
      <c r="J17" s="27"/>
      <c r="K17" s="9"/>
    </row>
    <row r="18" spans="1:16" ht="23.5" customHeight="1">
      <c r="A18" s="78" t="s">
        <v>30</v>
      </c>
      <c r="C18" s="61">
        <v>4</v>
      </c>
      <c r="E18" s="27"/>
      <c r="F18" s="27"/>
      <c r="G18" s="27"/>
      <c r="H18" s="27"/>
      <c r="I18" s="6"/>
      <c r="J18" s="27"/>
      <c r="K18" s="6"/>
    </row>
    <row r="19" spans="1:16" ht="23.5" customHeight="1">
      <c r="A19" s="16" t="s">
        <v>159</v>
      </c>
      <c r="E19" s="9">
        <v>252915555</v>
      </c>
      <c r="F19" s="27"/>
      <c r="G19" s="9">
        <v>405652050.06</v>
      </c>
      <c r="H19" s="27"/>
      <c r="I19" s="38">
        <v>33123169</v>
      </c>
      <c r="J19" s="27"/>
      <c r="K19" s="38">
        <v>54772433</v>
      </c>
      <c r="N19" s="65"/>
      <c r="P19" s="65"/>
    </row>
    <row r="20" spans="1:16" ht="23.5" customHeight="1">
      <c r="A20" s="16" t="s">
        <v>98</v>
      </c>
      <c r="E20" s="27">
        <v>112322136</v>
      </c>
      <c r="F20" s="27"/>
      <c r="G20" s="27">
        <v>73069134</v>
      </c>
      <c r="H20" s="27"/>
      <c r="I20" s="181">
        <v>0</v>
      </c>
      <c r="J20" s="181"/>
      <c r="K20" s="181">
        <v>0</v>
      </c>
    </row>
    <row r="21" spans="1:16" ht="23.5" customHeight="1">
      <c r="A21" s="16" t="s">
        <v>160</v>
      </c>
      <c r="E21" s="9">
        <v>8419344</v>
      </c>
      <c r="F21" s="27"/>
      <c r="G21" s="9">
        <v>43935325</v>
      </c>
      <c r="H21" s="27"/>
      <c r="I21" s="38">
        <v>492106</v>
      </c>
      <c r="J21" s="27"/>
      <c r="K21" s="38">
        <v>6558820</v>
      </c>
      <c r="N21" s="65"/>
      <c r="P21" s="65"/>
    </row>
    <row r="22" spans="1:16" ht="23.5" customHeight="1">
      <c r="A22" s="16" t="s">
        <v>31</v>
      </c>
      <c r="E22" s="38">
        <v>303513777</v>
      </c>
      <c r="F22" s="27"/>
      <c r="G22" s="38">
        <v>244170533</v>
      </c>
      <c r="H22" s="27"/>
      <c r="I22" s="38">
        <v>163762892</v>
      </c>
      <c r="J22" s="27"/>
      <c r="K22" s="38">
        <v>210608325</v>
      </c>
    </row>
    <row r="23" spans="1:16" ht="23.5" customHeight="1">
      <c r="A23" s="16" t="s">
        <v>161</v>
      </c>
      <c r="C23" s="61" t="s">
        <v>245</v>
      </c>
      <c r="E23" s="38">
        <v>281162070</v>
      </c>
      <c r="F23" s="27"/>
      <c r="G23" s="10">
        <v>378239044</v>
      </c>
      <c r="H23" s="9"/>
      <c r="I23" s="34">
        <v>251491703</v>
      </c>
      <c r="J23" s="9"/>
      <c r="K23" s="34">
        <v>295608269.81712335</v>
      </c>
    </row>
    <row r="24" spans="1:16" ht="23.5" customHeight="1">
      <c r="A24" s="17" t="s">
        <v>32</v>
      </c>
      <c r="E24" s="72">
        <f>SUM(E19:E23)</f>
        <v>958332882</v>
      </c>
      <c r="F24" s="73"/>
      <c r="G24" s="72">
        <f>SUM(G19:G23)</f>
        <v>1145066086.0599999</v>
      </c>
      <c r="H24" s="73"/>
      <c r="I24" s="72">
        <f>SUM(I19:I23)</f>
        <v>448869870</v>
      </c>
      <c r="J24" s="73"/>
      <c r="K24" s="72">
        <f>SUM(K19:K23)</f>
        <v>567547847.81712341</v>
      </c>
    </row>
    <row r="25" spans="1:16" ht="23.5" customHeight="1">
      <c r="A25" s="17"/>
      <c r="E25" s="9"/>
      <c r="F25" s="9"/>
      <c r="G25" s="9"/>
      <c r="H25" s="9"/>
      <c r="I25" s="9"/>
      <c r="J25" s="9"/>
      <c r="K25" s="9"/>
    </row>
    <row r="26" spans="1:16" ht="23.5" customHeight="1">
      <c r="A26" s="16" t="s">
        <v>163</v>
      </c>
      <c r="C26" s="64"/>
      <c r="D26" s="16"/>
      <c r="E26" s="16"/>
      <c r="G26" s="16"/>
      <c r="I26" s="16"/>
      <c r="K26" s="16"/>
    </row>
    <row r="27" spans="1:16" ht="23.5" customHeight="1">
      <c r="A27" s="118" t="s">
        <v>219</v>
      </c>
      <c r="C27" s="61">
        <v>9</v>
      </c>
      <c r="E27" s="10">
        <f>71010081-4593544</f>
        <v>66416537</v>
      </c>
      <c r="F27" s="27"/>
      <c r="G27" s="10">
        <f>90621000-262529896</f>
        <v>-171908896</v>
      </c>
      <c r="H27" s="27"/>
      <c r="I27" s="196">
        <v>0</v>
      </c>
      <c r="J27" s="181"/>
      <c r="K27" s="196">
        <v>0</v>
      </c>
    </row>
    <row r="28" spans="1:16" ht="23.5" customHeight="1">
      <c r="A28" s="44" t="s">
        <v>162</v>
      </c>
      <c r="E28" s="73">
        <f>E16-E24+E27</f>
        <v>1745710565</v>
      </c>
      <c r="F28" s="73">
        <f>SUM(F27:F27)</f>
        <v>0</v>
      </c>
      <c r="G28" s="73">
        <f>G16-G24+G27</f>
        <v>727640481.94000006</v>
      </c>
      <c r="H28" s="73"/>
      <c r="I28" s="73">
        <f>I16-I24+I27</f>
        <v>392000854</v>
      </c>
      <c r="J28" s="73"/>
      <c r="K28" s="73">
        <f>K16-K24+K27</f>
        <v>242235550</v>
      </c>
      <c r="L28" s="45"/>
    </row>
    <row r="29" spans="1:16" ht="23.5" customHeight="1">
      <c r="A29" s="16" t="s">
        <v>93</v>
      </c>
      <c r="C29" s="61">
        <v>26</v>
      </c>
      <c r="E29" s="10">
        <v>-391588749</v>
      </c>
      <c r="F29" s="9"/>
      <c r="G29" s="10">
        <v>-220301041</v>
      </c>
      <c r="H29" s="9"/>
      <c r="I29" s="34">
        <v>-70502864</v>
      </c>
      <c r="J29" s="9"/>
      <c r="K29" s="34">
        <v>-69757921</v>
      </c>
      <c r="L29" s="45"/>
    </row>
    <row r="30" spans="1:16" ht="23.5" customHeight="1">
      <c r="A30" s="17" t="s">
        <v>94</v>
      </c>
      <c r="E30" s="206">
        <f>SUM(E28:E29)</f>
        <v>1354121816</v>
      </c>
      <c r="F30" s="76"/>
      <c r="G30" s="206">
        <f>SUM(G28:G29)</f>
        <v>507339440.94000006</v>
      </c>
      <c r="H30" s="76"/>
      <c r="I30" s="206">
        <f>SUM(I28:I29)</f>
        <v>321497990</v>
      </c>
      <c r="J30" s="76"/>
      <c r="K30" s="206">
        <f>SUM(K28:K29)</f>
        <v>172477629</v>
      </c>
    </row>
    <row r="31" spans="1:16" ht="23.5" customHeight="1">
      <c r="A31" s="16" t="s">
        <v>220</v>
      </c>
      <c r="C31" s="203"/>
      <c r="D31" s="29"/>
      <c r="E31" s="196">
        <v>0</v>
      </c>
      <c r="F31" s="197"/>
      <c r="G31" s="196">
        <v>0</v>
      </c>
      <c r="H31" s="197"/>
      <c r="I31" s="196">
        <v>0</v>
      </c>
      <c r="J31" s="197"/>
      <c r="K31" s="196">
        <v>0</v>
      </c>
      <c r="L31" s="45"/>
      <c r="M31" s="45"/>
    </row>
    <row r="32" spans="1:16" s="17" customFormat="1" ht="23.5" customHeight="1" thickBot="1">
      <c r="A32" s="17" t="s">
        <v>221</v>
      </c>
      <c r="C32" s="207"/>
      <c r="D32" s="208"/>
      <c r="E32" s="209">
        <f>E30+E31</f>
        <v>1354121816</v>
      </c>
      <c r="F32" s="76"/>
      <c r="G32" s="209">
        <f>G30+G31</f>
        <v>507339440.94000006</v>
      </c>
      <c r="H32" s="76"/>
      <c r="I32" s="209">
        <f>I30+I31</f>
        <v>321497990</v>
      </c>
      <c r="J32" s="76"/>
      <c r="K32" s="209">
        <f>K30+K31</f>
        <v>172477629</v>
      </c>
    </row>
    <row r="33" spans="1:11" ht="23.5" customHeight="1" thickTop="1">
      <c r="C33" s="203"/>
      <c r="D33" s="187"/>
      <c r="E33" s="9"/>
      <c r="F33" s="27"/>
      <c r="G33" s="9"/>
      <c r="H33" s="27"/>
      <c r="I33" s="7"/>
      <c r="J33" s="27"/>
      <c r="K33" s="7"/>
    </row>
    <row r="34" spans="1:11" ht="23.5" customHeight="1">
      <c r="A34" s="11" t="s">
        <v>55</v>
      </c>
      <c r="C34" s="203"/>
      <c r="D34" s="29"/>
      <c r="E34" s="9"/>
      <c r="F34" s="27"/>
      <c r="G34" s="9"/>
      <c r="H34" s="27"/>
      <c r="I34" s="7"/>
      <c r="J34" s="27"/>
      <c r="K34" s="7"/>
    </row>
    <row r="35" spans="1:11" ht="23.5" customHeight="1">
      <c r="A35" s="40" t="s">
        <v>48</v>
      </c>
      <c r="C35" s="203"/>
      <c r="D35" s="29"/>
      <c r="E35" s="9"/>
      <c r="F35" s="27"/>
      <c r="G35" s="9"/>
      <c r="H35" s="27"/>
      <c r="I35" s="7"/>
      <c r="J35" s="27"/>
      <c r="K35" s="7"/>
    </row>
    <row r="36" spans="1:11" ht="23.5" customHeight="1">
      <c r="C36" s="203"/>
      <c r="D36" s="29"/>
      <c r="E36" s="9"/>
      <c r="F36" s="27"/>
      <c r="G36" s="9"/>
      <c r="H36" s="27"/>
      <c r="I36" s="7"/>
      <c r="J36" s="27"/>
      <c r="K36" s="7"/>
    </row>
    <row r="37" spans="1:11" s="17" customFormat="1" ht="23.5" customHeight="1">
      <c r="A37" s="44"/>
      <c r="B37" s="44"/>
      <c r="C37" s="163"/>
      <c r="D37" s="69"/>
      <c r="E37" s="84"/>
      <c r="F37" s="19" t="s">
        <v>0</v>
      </c>
      <c r="G37" s="84"/>
      <c r="H37" s="19"/>
      <c r="I37" s="85"/>
      <c r="J37" s="19" t="s">
        <v>1</v>
      </c>
      <c r="K37" s="84"/>
    </row>
    <row r="38" spans="1:11" ht="23.5" customHeight="1">
      <c r="A38" s="45"/>
      <c r="B38" s="45"/>
      <c r="C38" s="166" t="s">
        <v>2</v>
      </c>
      <c r="D38" s="55"/>
      <c r="E38" s="297" t="s">
        <v>137</v>
      </c>
      <c r="F38" s="297"/>
      <c r="G38" s="297"/>
      <c r="H38" s="86"/>
      <c r="I38" s="297" t="s">
        <v>137</v>
      </c>
      <c r="J38" s="297"/>
      <c r="K38" s="297"/>
    </row>
    <row r="39" spans="1:11" ht="23.5" customHeight="1">
      <c r="A39" s="45"/>
      <c r="B39" s="45"/>
      <c r="C39" s="166"/>
      <c r="D39" s="55"/>
      <c r="E39" s="70">
        <v>2562</v>
      </c>
      <c r="F39" s="70"/>
      <c r="G39" s="70">
        <v>2561</v>
      </c>
      <c r="H39" s="71"/>
      <c r="I39" s="70">
        <v>2562</v>
      </c>
      <c r="J39" s="70"/>
      <c r="K39" s="70">
        <v>2561</v>
      </c>
    </row>
    <row r="40" spans="1:11" ht="23.5" customHeight="1">
      <c r="A40" s="45"/>
      <c r="B40" s="45"/>
      <c r="C40" s="166"/>
      <c r="D40" s="55"/>
      <c r="E40" s="296" t="s">
        <v>134</v>
      </c>
      <c r="F40" s="296"/>
      <c r="G40" s="296"/>
      <c r="H40" s="296"/>
      <c r="I40" s="296"/>
      <c r="J40" s="296"/>
      <c r="K40" s="296"/>
    </row>
    <row r="41" spans="1:11" ht="23.5" customHeight="1">
      <c r="A41" s="46" t="s">
        <v>222</v>
      </c>
      <c r="C41" s="170"/>
      <c r="D41" s="20"/>
      <c r="E41" s="59"/>
      <c r="F41" s="21"/>
      <c r="G41" s="59"/>
      <c r="H41" s="22"/>
      <c r="I41" s="42"/>
      <c r="J41" s="21"/>
      <c r="K41" s="42"/>
    </row>
    <row r="42" spans="1:11" ht="23.5" customHeight="1">
      <c r="A42" s="49" t="s">
        <v>164</v>
      </c>
      <c r="E42" s="47">
        <f>E44-E43</f>
        <v>1253845472.8090415</v>
      </c>
      <c r="F42" s="43"/>
      <c r="G42" s="47">
        <f>G44-G43</f>
        <v>432553867.94000006</v>
      </c>
      <c r="H42" s="43"/>
      <c r="I42" s="47">
        <f>I44-I43</f>
        <v>321497990</v>
      </c>
      <c r="K42" s="47">
        <f>K44-K43</f>
        <v>172477629</v>
      </c>
    </row>
    <row r="43" spans="1:11" ht="23.5" customHeight="1">
      <c r="A43" s="49" t="s">
        <v>165</v>
      </c>
      <c r="E43" s="10">
        <v>100276343.19095856</v>
      </c>
      <c r="F43" s="43"/>
      <c r="G43" s="10">
        <v>74785573</v>
      </c>
      <c r="H43" s="43"/>
      <c r="I43" s="196">
        <v>0</v>
      </c>
      <c r="J43" s="182"/>
      <c r="K43" s="196">
        <v>0</v>
      </c>
    </row>
    <row r="44" spans="1:11" ht="23.5" customHeight="1" thickBot="1">
      <c r="A44" s="17" t="s">
        <v>94</v>
      </c>
      <c r="E44" s="88">
        <f>E30</f>
        <v>1354121816</v>
      </c>
      <c r="F44" s="89"/>
      <c r="G44" s="88">
        <f>G30</f>
        <v>507339440.94000006</v>
      </c>
      <c r="H44" s="43"/>
      <c r="I44" s="88">
        <f>I30</f>
        <v>321497990</v>
      </c>
      <c r="J44" s="43"/>
      <c r="K44" s="88">
        <f>K30</f>
        <v>172477629</v>
      </c>
    </row>
    <row r="45" spans="1:11" ht="23.5" customHeight="1" thickTop="1">
      <c r="E45" s="47"/>
      <c r="F45" s="43"/>
      <c r="G45" s="47"/>
      <c r="H45" s="43"/>
      <c r="I45" s="48"/>
      <c r="J45" s="43"/>
      <c r="K45" s="48"/>
    </row>
    <row r="46" spans="1:11" ht="23.5" customHeight="1">
      <c r="A46" s="87" t="s">
        <v>249</v>
      </c>
      <c r="B46" s="50"/>
      <c r="C46" s="186"/>
      <c r="D46" s="50"/>
      <c r="E46" s="51"/>
      <c r="F46" s="50"/>
      <c r="G46" s="51"/>
      <c r="H46" s="50"/>
      <c r="I46" s="52"/>
      <c r="J46" s="51"/>
      <c r="K46" s="52"/>
    </row>
    <row r="47" spans="1:11" ht="23.5" customHeight="1">
      <c r="A47" s="49" t="s">
        <v>164</v>
      </c>
      <c r="E47" s="47">
        <f>E49-E48</f>
        <v>1253845472.8090415</v>
      </c>
      <c r="F47" s="43"/>
      <c r="G47" s="47">
        <f>G49-G48</f>
        <v>432553867.94000006</v>
      </c>
      <c r="H47" s="43"/>
      <c r="I47" s="47">
        <f>I49-I48</f>
        <v>321497990</v>
      </c>
      <c r="K47" s="47">
        <f>K49-K48</f>
        <v>172477629</v>
      </c>
    </row>
    <row r="48" spans="1:11" ht="23.5" customHeight="1">
      <c r="A48" s="49" t="s">
        <v>165</v>
      </c>
      <c r="E48" s="10">
        <f>+E43</f>
        <v>100276343.19095856</v>
      </c>
      <c r="F48" s="43"/>
      <c r="G48" s="10">
        <v>74785573</v>
      </c>
      <c r="H48" s="43"/>
      <c r="I48" s="196">
        <f>+I43</f>
        <v>0</v>
      </c>
      <c r="J48" s="182"/>
      <c r="K48" s="196">
        <v>0</v>
      </c>
    </row>
    <row r="49" spans="1:11" ht="23.5" customHeight="1" thickBot="1">
      <c r="A49" s="17" t="s">
        <v>221</v>
      </c>
      <c r="E49" s="88">
        <f>E30</f>
        <v>1354121816</v>
      </c>
      <c r="F49" s="89"/>
      <c r="G49" s="88">
        <f>G30</f>
        <v>507339440.94000006</v>
      </c>
      <c r="H49" s="43"/>
      <c r="I49" s="88">
        <f>I30</f>
        <v>321497990</v>
      </c>
      <c r="J49" s="43"/>
      <c r="K49" s="88">
        <f>K30</f>
        <v>172477629</v>
      </c>
    </row>
    <row r="50" spans="1:11" ht="23.5" customHeight="1" thickTop="1">
      <c r="A50" s="49"/>
      <c r="B50" s="50"/>
      <c r="C50" s="204"/>
      <c r="D50" s="50"/>
      <c r="E50" s="53"/>
      <c r="F50" s="53"/>
      <c r="G50" s="53"/>
      <c r="H50" s="53"/>
      <c r="I50" s="31"/>
      <c r="J50" s="53"/>
      <c r="K50" s="31"/>
    </row>
    <row r="51" spans="1:11" ht="23.5" customHeight="1">
      <c r="A51" s="41" t="s">
        <v>166</v>
      </c>
      <c r="C51" s="61">
        <v>27</v>
      </c>
      <c r="E51" s="54"/>
      <c r="G51" s="54"/>
      <c r="I51" s="48"/>
      <c r="K51" s="48"/>
    </row>
    <row r="52" spans="1:11" ht="23.5" customHeight="1" thickBot="1">
      <c r="A52" s="36" t="s">
        <v>223</v>
      </c>
      <c r="C52" s="166"/>
      <c r="D52" s="55"/>
      <c r="E52" s="90">
        <v>0.19290435876070899</v>
      </c>
      <c r="F52" s="179"/>
      <c r="G52" s="90">
        <v>6.9000000000000006E-2</v>
      </c>
      <c r="H52" s="179"/>
      <c r="I52" s="90">
        <f>+I47/'BS7-9'!I82</f>
        <v>4.9192681071987696E-2</v>
      </c>
      <c r="J52" s="180"/>
      <c r="K52" s="90">
        <v>2.8000000000000001E-2</v>
      </c>
    </row>
    <row r="53" spans="1:11" ht="23.5" customHeight="1" thickTop="1" thickBot="1">
      <c r="A53" s="36" t="s">
        <v>66</v>
      </c>
      <c r="C53" s="166"/>
      <c r="D53" s="55"/>
      <c r="E53" s="90">
        <f>E47/'BS7-9'!E83</f>
        <v>0.19290435876070899</v>
      </c>
      <c r="F53" s="179"/>
      <c r="G53" s="90">
        <v>6.8000000000000005E-2</v>
      </c>
      <c r="H53" s="179"/>
      <c r="I53" s="90">
        <f>I47/'BS7-9'!I83</f>
        <v>4.9462525445711059E-2</v>
      </c>
      <c r="J53" s="180"/>
      <c r="K53" s="90">
        <v>2.7E-2</v>
      </c>
    </row>
    <row r="54" spans="1:11" ht="23.5" customHeight="1" thickTop="1">
      <c r="A54" s="36"/>
      <c r="C54" s="166"/>
      <c r="D54" s="55"/>
    </row>
    <row r="55" spans="1:11" ht="23.5" customHeight="1">
      <c r="A55" s="36"/>
      <c r="C55" s="166"/>
      <c r="D55" s="55"/>
      <c r="E55" s="56"/>
      <c r="F55" s="45"/>
      <c r="G55" s="56"/>
      <c r="H55" s="45"/>
      <c r="I55" s="57"/>
      <c r="J55" s="45"/>
      <c r="K55" s="57"/>
    </row>
    <row r="56" spans="1:11" ht="23.5" customHeight="1">
      <c r="E56" s="54"/>
      <c r="G56" s="174"/>
      <c r="I56" s="48"/>
      <c r="K56" s="54"/>
    </row>
    <row r="60" spans="1:11" ht="23.5" customHeight="1">
      <c r="C60" s="205"/>
      <c r="D60" s="16"/>
      <c r="E60" s="16"/>
      <c r="G60" s="16"/>
      <c r="I60" s="16"/>
      <c r="K60" s="16"/>
    </row>
    <row r="61" spans="1:11" ht="23.5" customHeight="1">
      <c r="C61" s="205"/>
      <c r="D61" s="16"/>
      <c r="E61" s="16"/>
      <c r="G61" s="16"/>
      <c r="I61" s="16"/>
      <c r="K61" s="16"/>
    </row>
    <row r="62" spans="1:11" ht="23.5" customHeight="1">
      <c r="C62" s="205"/>
      <c r="D62" s="16"/>
      <c r="E62" s="16"/>
      <c r="G62" s="16"/>
      <c r="I62" s="16"/>
      <c r="K62" s="16"/>
    </row>
    <row r="63" spans="1:11" ht="23.5" customHeight="1">
      <c r="C63" s="205"/>
      <c r="D63" s="16"/>
      <c r="E63" s="16"/>
      <c r="G63" s="16"/>
      <c r="I63" s="16"/>
      <c r="K63" s="16"/>
    </row>
    <row r="64" spans="1:11" ht="23.5" customHeight="1">
      <c r="C64" s="205"/>
      <c r="D64" s="16"/>
      <c r="E64" s="16"/>
      <c r="G64" s="16"/>
      <c r="I64" s="16"/>
      <c r="K64" s="16"/>
    </row>
    <row r="65" spans="3:11" ht="23.5" customHeight="1">
      <c r="C65" s="205"/>
      <c r="D65" s="16"/>
      <c r="E65" s="16"/>
      <c r="G65" s="16"/>
      <c r="I65" s="16"/>
      <c r="K65" s="16"/>
    </row>
    <row r="66" spans="3:11" ht="23.5" customHeight="1">
      <c r="C66" s="205"/>
      <c r="D66" s="16"/>
      <c r="E66" s="16"/>
      <c r="G66" s="16"/>
      <c r="I66" s="16"/>
      <c r="K66" s="16"/>
    </row>
    <row r="67" spans="3:11" ht="23.5" customHeight="1">
      <c r="C67" s="205"/>
      <c r="D67" s="16"/>
      <c r="E67" s="16"/>
      <c r="G67" s="16"/>
      <c r="I67" s="16"/>
      <c r="K67" s="16"/>
    </row>
    <row r="68" spans="3:11" ht="23.5" customHeight="1">
      <c r="C68" s="205"/>
      <c r="D68" s="16"/>
      <c r="E68" s="16"/>
      <c r="G68" s="16"/>
      <c r="I68" s="16"/>
      <c r="K68" s="16"/>
    </row>
    <row r="69" spans="3:11" ht="23.5" customHeight="1">
      <c r="C69" s="205"/>
      <c r="D69" s="16"/>
      <c r="E69" s="16"/>
      <c r="G69" s="16"/>
      <c r="I69" s="16"/>
      <c r="K69" s="16"/>
    </row>
    <row r="71" spans="3:11" ht="23.5" customHeight="1">
      <c r="C71" s="205"/>
      <c r="D71" s="16"/>
      <c r="E71" s="16"/>
      <c r="G71" s="16"/>
      <c r="I71" s="16"/>
      <c r="K71" s="16"/>
    </row>
  </sheetData>
  <mergeCells count="7">
    <mergeCell ref="E40:K40"/>
    <mergeCell ref="A3:K3"/>
    <mergeCell ref="E5:G5"/>
    <mergeCell ref="I5:K5"/>
    <mergeCell ref="E7:K7"/>
    <mergeCell ref="E38:G38"/>
    <mergeCell ref="I38:K38"/>
  </mergeCells>
  <pageMargins left="0.8" right="0.5" top="0.48" bottom="0.5" header="0.5" footer="0.5"/>
  <pageSetup paperSize="9" scale="80" firstPageNumber="10" fitToHeight="0" orientation="portrait" useFirstPageNumber="1" r:id="rId1"/>
  <headerFooter scaleWithDoc="0" alignWithMargins="0">
    <oddFooter>&amp;L&amp;"Angsana New,Regular"&amp;15  หมายเหตุประกอบงบการเงินเป็นส่วนหนึ่งของงบการเงินนี้
&amp;C&amp;"Angsana New,Regular"&amp;15&amp;P</oddFooter>
  </headerFooter>
  <rowBreaks count="1" manualBreakCount="1">
    <brk id="33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Y55"/>
  <sheetViews>
    <sheetView showGridLines="0" topLeftCell="A55" zoomScale="70" zoomScaleNormal="70" zoomScaleSheetLayoutView="70" workbookViewId="0">
      <selection activeCell="A45" sqref="A45"/>
    </sheetView>
  </sheetViews>
  <sheetFormatPr defaultColWidth="9.1796875" defaultRowHeight="23.5" customHeight="1"/>
  <cols>
    <col min="1" max="1" width="42" style="91" customWidth="1"/>
    <col min="2" max="2" width="6.81640625" style="91" customWidth="1"/>
    <col min="3" max="3" width="8.81640625" style="91" customWidth="1"/>
    <col min="4" max="4" width="14.26953125" style="91" customWidth="1"/>
    <col min="5" max="5" width="1.1796875" style="91" customWidth="1"/>
    <col min="6" max="6" width="14" style="91" customWidth="1"/>
    <col min="7" max="7" width="1.1796875" style="91" customWidth="1"/>
    <col min="8" max="8" width="13.7265625" style="91" customWidth="1"/>
    <col min="9" max="9" width="1.1796875" style="91" customWidth="1"/>
    <col min="10" max="10" width="13.7265625" style="91" customWidth="1"/>
    <col min="11" max="11" width="1.1796875" style="91" customWidth="1"/>
    <col min="12" max="12" width="13.7265625" style="91" customWidth="1"/>
    <col min="13" max="13" width="1.1796875" style="91" customWidth="1"/>
    <col min="14" max="14" width="15.1796875" style="91" bestFit="1" customWidth="1"/>
    <col min="15" max="15" width="1.1796875" style="91" customWidth="1"/>
    <col min="16" max="16" width="14.54296875" style="91" customWidth="1"/>
    <col min="17" max="17" width="1.1796875" style="98" customWidth="1"/>
    <col min="18" max="18" width="15.453125" style="91" bestFit="1" customWidth="1"/>
    <col min="19" max="19" width="1.1796875" style="91" customWidth="1"/>
    <col min="20" max="20" width="13.81640625" style="91" customWidth="1"/>
    <col min="21" max="21" width="1.1796875" style="91" customWidth="1"/>
    <col min="22" max="22" width="16.26953125" style="91" bestFit="1" customWidth="1"/>
    <col min="23" max="23" width="1.1796875" style="91" customWidth="1"/>
    <col min="24" max="24" width="14.54296875" style="91" bestFit="1" customWidth="1"/>
    <col min="25" max="25" width="16.1796875" style="91" customWidth="1"/>
    <col min="26" max="28" width="9.1796875" style="91"/>
    <col min="29" max="29" width="9.81640625" style="91" bestFit="1" customWidth="1"/>
    <col min="30" max="16384" width="9.1796875" style="91"/>
  </cols>
  <sheetData>
    <row r="1" spans="1:24" s="4" customFormat="1" ht="23.5" customHeight="1">
      <c r="A1" s="299" t="s">
        <v>55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99"/>
      <c r="N1" s="299"/>
      <c r="O1" s="68"/>
      <c r="P1" s="68"/>
      <c r="Q1" s="5"/>
      <c r="R1" s="68"/>
    </row>
    <row r="2" spans="1:24" s="4" customFormat="1" ht="23.5" customHeight="1">
      <c r="A2" s="299" t="s">
        <v>42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68"/>
      <c r="P2" s="68"/>
      <c r="Q2" s="5"/>
      <c r="R2" s="68"/>
    </row>
    <row r="3" spans="1:24" ht="23.5" customHeight="1"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3"/>
      <c r="R3" s="92"/>
      <c r="V3" s="94"/>
    </row>
    <row r="4" spans="1:24" ht="23.5" customHeight="1">
      <c r="A4" s="95"/>
      <c r="B4" s="97"/>
      <c r="C4" s="97"/>
      <c r="D4" s="300" t="s">
        <v>0</v>
      </c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300"/>
    </row>
    <row r="5" spans="1:24" ht="23.5" customHeight="1">
      <c r="A5" s="95"/>
      <c r="B5" s="97"/>
      <c r="C5" s="97"/>
      <c r="D5" s="97"/>
      <c r="E5" s="97"/>
      <c r="F5" s="97"/>
      <c r="G5" s="97"/>
      <c r="I5" s="97"/>
      <c r="J5" s="97"/>
      <c r="K5" s="97"/>
      <c r="O5" s="97"/>
      <c r="P5" s="95" t="s">
        <v>82</v>
      </c>
      <c r="Q5" s="91"/>
      <c r="R5" s="97"/>
      <c r="S5" s="96"/>
      <c r="T5" s="96"/>
      <c r="U5" s="96"/>
      <c r="V5" s="96"/>
    </row>
    <row r="6" spans="1:24" ht="23.5" customHeight="1">
      <c r="A6" s="95"/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301" t="s">
        <v>79</v>
      </c>
      <c r="M6" s="301"/>
      <c r="N6" s="301"/>
      <c r="O6" s="188"/>
      <c r="P6" s="301" t="s">
        <v>81</v>
      </c>
      <c r="Q6" s="301"/>
      <c r="R6" s="188"/>
      <c r="S6" s="177"/>
      <c r="T6" s="177"/>
      <c r="U6" s="177"/>
      <c r="V6" s="177"/>
    </row>
    <row r="7" spans="1:24" ht="23.5" customHeight="1">
      <c r="A7" s="95"/>
      <c r="B7" s="211"/>
      <c r="C7" s="211"/>
      <c r="D7" s="211"/>
      <c r="E7" s="211"/>
      <c r="F7" s="211"/>
      <c r="G7" s="211"/>
      <c r="H7" s="97" t="s">
        <v>75</v>
      </c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76"/>
      <c r="T7" s="276"/>
      <c r="U7" s="276"/>
      <c r="V7" s="276"/>
    </row>
    <row r="8" spans="1:24" ht="23.5" customHeight="1">
      <c r="A8" s="95"/>
      <c r="B8" s="95"/>
      <c r="C8" s="95"/>
      <c r="D8" s="97"/>
      <c r="E8" s="97"/>
      <c r="F8" s="97"/>
      <c r="G8" s="97"/>
      <c r="H8" s="95" t="s">
        <v>78</v>
      </c>
      <c r="I8" s="97"/>
      <c r="J8" s="97"/>
      <c r="K8" s="97"/>
      <c r="L8" s="97"/>
      <c r="M8" s="97"/>
      <c r="N8" s="97"/>
      <c r="O8" s="97"/>
      <c r="P8" s="95" t="s">
        <v>75</v>
      </c>
      <c r="Q8" s="97"/>
      <c r="R8" s="97"/>
      <c r="S8" s="96"/>
      <c r="T8" s="95"/>
      <c r="U8" s="96"/>
      <c r="V8" s="96"/>
    </row>
    <row r="9" spans="1:24" ht="23.5" customHeight="1">
      <c r="A9" s="95"/>
      <c r="B9" s="95"/>
      <c r="C9" s="95"/>
      <c r="D9" s="97"/>
      <c r="E9" s="97"/>
      <c r="F9" s="97"/>
      <c r="G9" s="97"/>
      <c r="H9" s="95" t="s">
        <v>84</v>
      </c>
      <c r="I9" s="97"/>
      <c r="J9" s="97" t="s">
        <v>69</v>
      </c>
      <c r="K9" s="97"/>
      <c r="L9" s="97"/>
      <c r="M9" s="97"/>
      <c r="N9" s="97"/>
      <c r="O9" s="97"/>
      <c r="P9" s="95" t="s">
        <v>86</v>
      </c>
      <c r="Q9" s="97"/>
      <c r="R9" s="97"/>
      <c r="S9" s="96"/>
      <c r="T9" s="95" t="s">
        <v>44</v>
      </c>
      <c r="U9" s="96"/>
      <c r="V9" s="96"/>
    </row>
    <row r="10" spans="1:24" s="95" customFormat="1" ht="23.5" customHeight="1">
      <c r="D10" s="95" t="s">
        <v>23</v>
      </c>
      <c r="H10" s="95" t="s">
        <v>85</v>
      </c>
      <c r="J10" s="95" t="s">
        <v>86</v>
      </c>
      <c r="P10" s="97" t="s">
        <v>87</v>
      </c>
      <c r="Q10" s="97"/>
      <c r="R10" s="95" t="s">
        <v>43</v>
      </c>
      <c r="T10" s="95" t="s">
        <v>49</v>
      </c>
      <c r="V10" s="95" t="s">
        <v>43</v>
      </c>
    </row>
    <row r="11" spans="1:24" s="95" customFormat="1" ht="23.5" customHeight="1">
      <c r="D11" s="95" t="s">
        <v>229</v>
      </c>
      <c r="E11" s="97"/>
      <c r="F11" s="97" t="s">
        <v>224</v>
      </c>
      <c r="G11" s="97"/>
      <c r="H11" s="97" t="s">
        <v>76</v>
      </c>
      <c r="I11" s="97"/>
      <c r="J11" s="97" t="s">
        <v>90</v>
      </c>
      <c r="K11" s="97"/>
      <c r="L11" s="95" t="s">
        <v>168</v>
      </c>
      <c r="N11" s="95" t="s">
        <v>170</v>
      </c>
      <c r="O11" s="97"/>
      <c r="P11" s="97" t="s">
        <v>88</v>
      </c>
      <c r="Q11" s="97"/>
      <c r="R11" s="95" t="s">
        <v>22</v>
      </c>
      <c r="T11" s="95" t="s">
        <v>50</v>
      </c>
      <c r="V11" s="95" t="s">
        <v>44</v>
      </c>
    </row>
    <row r="12" spans="1:24" s="95" customFormat="1" ht="23.5" customHeight="1">
      <c r="C12" s="120" t="s">
        <v>2</v>
      </c>
      <c r="D12" s="188" t="s">
        <v>228</v>
      </c>
      <c r="E12" s="97"/>
      <c r="F12" s="188" t="s">
        <v>225</v>
      </c>
      <c r="G12" s="97"/>
      <c r="H12" s="188" t="s">
        <v>77</v>
      </c>
      <c r="I12" s="97"/>
      <c r="J12" s="188" t="s">
        <v>70</v>
      </c>
      <c r="K12" s="97"/>
      <c r="L12" s="188" t="s">
        <v>167</v>
      </c>
      <c r="N12" s="188" t="s">
        <v>169</v>
      </c>
      <c r="O12" s="97"/>
      <c r="P12" s="188" t="s">
        <v>89</v>
      </c>
      <c r="Q12" s="97"/>
      <c r="R12" s="188" t="s">
        <v>171</v>
      </c>
      <c r="T12" s="188" t="s">
        <v>51</v>
      </c>
      <c r="V12" s="97" t="s">
        <v>52</v>
      </c>
    </row>
    <row r="13" spans="1:24" s="98" customFormat="1" ht="23.5" customHeight="1">
      <c r="A13" s="97"/>
      <c r="B13" s="97"/>
      <c r="C13" s="97"/>
      <c r="D13" s="298" t="s">
        <v>134</v>
      </c>
      <c r="E13" s="298"/>
      <c r="F13" s="298"/>
      <c r="G13" s="298"/>
      <c r="H13" s="298"/>
      <c r="I13" s="298"/>
      <c r="J13" s="298"/>
      <c r="K13" s="298"/>
      <c r="L13" s="298"/>
      <c r="M13" s="298"/>
      <c r="N13" s="298"/>
      <c r="O13" s="298"/>
      <c r="P13" s="298"/>
      <c r="Q13" s="298"/>
      <c r="R13" s="298"/>
      <c r="S13" s="298"/>
      <c r="T13" s="298"/>
      <c r="U13" s="188"/>
      <c r="V13" s="188"/>
    </row>
    <row r="14" spans="1:24" s="98" customFormat="1" ht="23.5" customHeight="1">
      <c r="A14" s="99" t="s">
        <v>173</v>
      </c>
      <c r="B14" s="97"/>
      <c r="C14" s="9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97"/>
      <c r="V14" s="97"/>
    </row>
    <row r="15" spans="1:24" s="109" customFormat="1" ht="23.5" customHeight="1">
      <c r="A15" s="99" t="s">
        <v>128</v>
      </c>
      <c r="D15" s="111">
        <v>5951449051</v>
      </c>
      <c r="E15" s="111"/>
      <c r="F15" s="111">
        <v>1532320430</v>
      </c>
      <c r="G15" s="111"/>
      <c r="H15" s="111">
        <v>-423185000</v>
      </c>
      <c r="I15" s="111"/>
      <c r="J15" s="111">
        <v>-129336263</v>
      </c>
      <c r="K15" s="111"/>
      <c r="L15" s="111">
        <v>495000000</v>
      </c>
      <c r="M15" s="111"/>
      <c r="N15" s="111">
        <v>3798587022</v>
      </c>
      <c r="O15" s="111"/>
      <c r="P15" s="111">
        <v>-24927451</v>
      </c>
      <c r="Q15" s="111"/>
      <c r="R15" s="111">
        <f>SUM(D15:P15)</f>
        <v>11199907789</v>
      </c>
      <c r="S15" s="111"/>
      <c r="T15" s="111">
        <v>699313573</v>
      </c>
      <c r="U15" s="111"/>
      <c r="V15" s="111">
        <f>SUM(R15:T15)</f>
        <v>11899221362</v>
      </c>
    </row>
    <row r="16" spans="1:24" s="126" customFormat="1" ht="21.75" customHeight="1">
      <c r="A16" s="132" t="s">
        <v>174</v>
      </c>
      <c r="B16" s="121"/>
      <c r="C16" s="122"/>
      <c r="D16" s="123"/>
      <c r="E16" s="124"/>
      <c r="F16" s="123"/>
      <c r="G16" s="124"/>
      <c r="H16" s="125"/>
      <c r="I16" s="124"/>
      <c r="J16" s="125"/>
      <c r="K16" s="124"/>
      <c r="L16" s="125"/>
      <c r="M16" s="124"/>
      <c r="N16" s="125"/>
      <c r="O16" s="124"/>
      <c r="P16" s="125"/>
      <c r="Q16" s="124"/>
      <c r="R16" s="125"/>
      <c r="S16" s="124"/>
      <c r="T16" s="123"/>
      <c r="U16" s="124"/>
      <c r="V16" s="125"/>
      <c r="W16" s="124"/>
      <c r="X16" s="123"/>
    </row>
    <row r="17" spans="1:25" s="126" customFormat="1" ht="21.75" customHeight="1">
      <c r="A17" s="132" t="s">
        <v>181</v>
      </c>
      <c r="B17" s="128"/>
      <c r="C17" s="127" t="s">
        <v>175</v>
      </c>
      <c r="D17" s="121"/>
      <c r="E17" s="122"/>
      <c r="F17" s="125"/>
      <c r="G17" s="129"/>
      <c r="H17" s="125"/>
      <c r="I17" s="129"/>
      <c r="J17" s="125"/>
      <c r="K17" s="129"/>
      <c r="L17" s="130"/>
      <c r="M17" s="129"/>
      <c r="N17" s="130"/>
      <c r="O17" s="129"/>
      <c r="P17" s="130"/>
      <c r="Q17" s="129"/>
      <c r="R17" s="125"/>
      <c r="S17" s="131"/>
      <c r="T17" s="125"/>
      <c r="U17" s="124"/>
      <c r="V17" s="130"/>
      <c r="W17" s="129"/>
      <c r="X17" s="130"/>
    </row>
    <row r="18" spans="1:25" ht="23.5" customHeight="1">
      <c r="A18" s="210" t="s">
        <v>172</v>
      </c>
      <c r="C18" s="213">
        <v>20</v>
      </c>
      <c r="D18" s="100">
        <v>548380610</v>
      </c>
      <c r="E18" s="104"/>
      <c r="F18" s="192">
        <v>0</v>
      </c>
      <c r="G18" s="214"/>
      <c r="H18" s="214">
        <v>0</v>
      </c>
      <c r="I18" s="214"/>
      <c r="J18" s="214">
        <v>0</v>
      </c>
      <c r="K18" s="214"/>
      <c r="L18" s="214">
        <v>0</v>
      </c>
      <c r="M18" s="104"/>
      <c r="N18" s="192">
        <v>0</v>
      </c>
      <c r="O18" s="100"/>
      <c r="P18" s="214">
        <v>0</v>
      </c>
      <c r="Q18" s="100"/>
      <c r="R18" s="100">
        <f t="shared" ref="R18:R28" si="0">SUM(D18:P18)</f>
        <v>548380610</v>
      </c>
      <c r="S18" s="100"/>
      <c r="T18" s="214">
        <v>0</v>
      </c>
      <c r="U18" s="100"/>
      <c r="V18" s="100">
        <f>SUM(R18:T18)</f>
        <v>548380610</v>
      </c>
    </row>
    <row r="19" spans="1:25" ht="23.5" customHeight="1">
      <c r="A19" s="210" t="s">
        <v>176</v>
      </c>
      <c r="C19" s="213">
        <v>28</v>
      </c>
      <c r="D19" s="184">
        <v>0</v>
      </c>
      <c r="E19" s="100"/>
      <c r="F19" s="184">
        <v>0</v>
      </c>
      <c r="G19" s="184"/>
      <c r="H19" s="184">
        <v>0</v>
      </c>
      <c r="I19" s="184"/>
      <c r="J19" s="184">
        <v>0</v>
      </c>
      <c r="K19" s="184"/>
      <c r="L19" s="184">
        <v>0</v>
      </c>
      <c r="M19" s="103"/>
      <c r="N19" s="103">
        <v>-595139655</v>
      </c>
      <c r="O19" s="103"/>
      <c r="P19" s="195">
        <v>0</v>
      </c>
      <c r="Q19" s="100"/>
      <c r="R19" s="100">
        <f t="shared" si="0"/>
        <v>-595139655</v>
      </c>
      <c r="S19" s="103"/>
      <c r="T19" s="184">
        <v>0</v>
      </c>
      <c r="U19" s="103"/>
      <c r="V19" s="100">
        <f>SUM(R19:U19)</f>
        <v>-595139655</v>
      </c>
    </row>
    <row r="20" spans="1:25" ht="23.5" customHeight="1">
      <c r="A20" s="133" t="s">
        <v>226</v>
      </c>
      <c r="D20" s="134">
        <f>SUM(D18:D19)</f>
        <v>548380610</v>
      </c>
      <c r="E20" s="100"/>
      <c r="F20" s="216">
        <f>SUM(F18:F19)</f>
        <v>0</v>
      </c>
      <c r="G20" s="184"/>
      <c r="H20" s="216">
        <f>SUM(H18:H19)</f>
        <v>0</v>
      </c>
      <c r="I20" s="184"/>
      <c r="J20" s="216">
        <f>SUM(J18:J19)</f>
        <v>0</v>
      </c>
      <c r="K20" s="184"/>
      <c r="L20" s="216">
        <f>SUM(L18:L19)</f>
        <v>0</v>
      </c>
      <c r="M20" s="103"/>
      <c r="N20" s="134">
        <f>SUM(N18:N19)</f>
        <v>-595139655</v>
      </c>
      <c r="O20" s="103"/>
      <c r="P20" s="216">
        <f>SUM(P18:P19)</f>
        <v>0</v>
      </c>
      <c r="Q20" s="100"/>
      <c r="R20" s="134">
        <f>SUM(R18:R19)</f>
        <v>-46759045</v>
      </c>
      <c r="S20" s="103"/>
      <c r="T20" s="216">
        <f>SUM(T18:T19)</f>
        <v>0</v>
      </c>
      <c r="U20" s="103"/>
      <c r="V20" s="134">
        <f>SUM(V18:V19)</f>
        <v>-46759045</v>
      </c>
    </row>
    <row r="21" spans="1:25" ht="23.5" customHeight="1">
      <c r="A21" s="133"/>
      <c r="D21" s="100"/>
      <c r="E21" s="100"/>
      <c r="F21" s="100"/>
      <c r="G21" s="100"/>
      <c r="H21" s="100"/>
      <c r="I21" s="100"/>
      <c r="J21" s="100"/>
      <c r="K21" s="100"/>
      <c r="L21" s="100"/>
      <c r="M21" s="103"/>
      <c r="N21" s="103"/>
      <c r="O21" s="103"/>
      <c r="P21" s="103"/>
      <c r="Q21" s="100"/>
      <c r="R21" s="100"/>
      <c r="S21" s="103"/>
      <c r="T21" s="100"/>
      <c r="U21" s="103"/>
      <c r="V21" s="100"/>
    </row>
    <row r="22" spans="1:25" ht="23.5" customHeight="1">
      <c r="A22" s="132" t="s">
        <v>227</v>
      </c>
      <c r="D22" s="277">
        <f>D20</f>
        <v>548380610</v>
      </c>
      <c r="E22" s="222"/>
      <c r="F22" s="277">
        <f>F20</f>
        <v>0</v>
      </c>
      <c r="G22" s="222"/>
      <c r="H22" s="277">
        <f>H20</f>
        <v>0</v>
      </c>
      <c r="I22" s="222"/>
      <c r="J22" s="277">
        <f>J20</f>
        <v>0</v>
      </c>
      <c r="K22" s="222"/>
      <c r="L22" s="277">
        <f>L20</f>
        <v>0</v>
      </c>
      <c r="M22" s="278"/>
      <c r="N22" s="277">
        <f>N20</f>
        <v>-595139655</v>
      </c>
      <c r="O22" s="278"/>
      <c r="P22" s="277">
        <f>P20</f>
        <v>0</v>
      </c>
      <c r="Q22" s="222"/>
      <c r="R22" s="277">
        <f>R20</f>
        <v>-46759045</v>
      </c>
      <c r="S22" s="278"/>
      <c r="T22" s="277">
        <f>T20</f>
        <v>0</v>
      </c>
      <c r="U22" s="278"/>
      <c r="V22" s="277">
        <f>V20</f>
        <v>-46759045</v>
      </c>
    </row>
    <row r="23" spans="1:25" ht="23.5" customHeight="1">
      <c r="A23" s="133"/>
      <c r="D23" s="111"/>
      <c r="E23" s="100"/>
      <c r="F23" s="111"/>
      <c r="G23" s="100"/>
      <c r="H23" s="111"/>
      <c r="I23" s="100"/>
      <c r="J23" s="111"/>
      <c r="K23" s="100"/>
      <c r="L23" s="111"/>
      <c r="M23" s="103"/>
      <c r="N23" s="111"/>
      <c r="O23" s="103"/>
      <c r="P23" s="111"/>
      <c r="Q23" s="100"/>
      <c r="R23" s="111"/>
      <c r="S23" s="103"/>
      <c r="T23" s="111"/>
      <c r="U23" s="103"/>
      <c r="V23" s="111"/>
    </row>
    <row r="24" spans="1:25" ht="23.5" customHeight="1">
      <c r="A24" s="135" t="s">
        <v>177</v>
      </c>
      <c r="D24" s="215"/>
      <c r="E24" s="184"/>
      <c r="F24" s="215"/>
      <c r="G24" s="184"/>
      <c r="H24" s="215"/>
      <c r="I24" s="184"/>
      <c r="J24" s="215"/>
      <c r="K24" s="184"/>
      <c r="L24" s="215"/>
      <c r="M24" s="103"/>
      <c r="N24" s="111"/>
      <c r="O24" s="103"/>
      <c r="P24" s="111"/>
      <c r="Q24" s="100"/>
      <c r="R24" s="111"/>
      <c r="S24" s="103"/>
      <c r="T24" s="111"/>
      <c r="U24" s="103"/>
      <c r="V24" s="111"/>
    </row>
    <row r="25" spans="1:25" ht="23.5" customHeight="1">
      <c r="A25" s="136" t="s">
        <v>179</v>
      </c>
      <c r="D25" s="184">
        <v>0</v>
      </c>
      <c r="E25" s="184"/>
      <c r="F25" s="184">
        <v>0</v>
      </c>
      <c r="G25" s="184"/>
      <c r="H25" s="184">
        <v>0</v>
      </c>
      <c r="I25" s="184"/>
      <c r="J25" s="184">
        <v>0</v>
      </c>
      <c r="K25" s="184"/>
      <c r="L25" s="184">
        <v>0</v>
      </c>
      <c r="M25" s="103"/>
      <c r="N25" s="100">
        <f>'PL10-11'!G47</f>
        <v>432553867.94000006</v>
      </c>
      <c r="O25" s="103"/>
      <c r="P25" s="184">
        <v>0</v>
      </c>
      <c r="Q25" s="100"/>
      <c r="R25" s="100">
        <f>SUM(D25:P25)</f>
        <v>432553867.94000006</v>
      </c>
      <c r="S25" s="103"/>
      <c r="T25" s="100">
        <v>74785573</v>
      </c>
      <c r="U25" s="103"/>
      <c r="V25" s="100">
        <f>SUM(R25:T25)</f>
        <v>507339440.94000006</v>
      </c>
    </row>
    <row r="26" spans="1:25" ht="23.5" customHeight="1">
      <c r="A26" s="135" t="s">
        <v>178</v>
      </c>
      <c r="D26" s="216">
        <f>SUM(D25)</f>
        <v>0</v>
      </c>
      <c r="E26" s="184"/>
      <c r="F26" s="216">
        <f>SUM(F25)</f>
        <v>0</v>
      </c>
      <c r="G26" s="184"/>
      <c r="H26" s="216">
        <f>SUM(H25)</f>
        <v>0</v>
      </c>
      <c r="I26" s="184"/>
      <c r="J26" s="216">
        <f>SUM(J25)</f>
        <v>0</v>
      </c>
      <c r="K26" s="184"/>
      <c r="L26" s="216">
        <f>SUM(L25)</f>
        <v>0</v>
      </c>
      <c r="M26" s="103"/>
      <c r="N26" s="134">
        <f>SUM(N25)</f>
        <v>432553867.94000006</v>
      </c>
      <c r="O26" s="103"/>
      <c r="P26" s="216">
        <f>SUM(P25)</f>
        <v>0</v>
      </c>
      <c r="Q26" s="100"/>
      <c r="R26" s="134">
        <f>SUM(R25)</f>
        <v>432553867.94000006</v>
      </c>
      <c r="S26" s="103"/>
      <c r="T26" s="134">
        <f>SUM(T25)</f>
        <v>74785573</v>
      </c>
      <c r="U26" s="103"/>
      <c r="V26" s="134">
        <f>SUM(V25)</f>
        <v>507339440.94000006</v>
      </c>
    </row>
    <row r="27" spans="1:25" ht="23.5" customHeight="1">
      <c r="A27" s="133"/>
      <c r="D27" s="215"/>
      <c r="E27" s="184"/>
      <c r="F27" s="215"/>
      <c r="G27" s="184"/>
      <c r="H27" s="215"/>
      <c r="I27" s="184"/>
      <c r="J27" s="215"/>
      <c r="K27" s="184"/>
      <c r="L27" s="215"/>
      <c r="M27" s="103"/>
      <c r="N27" s="111"/>
      <c r="O27" s="103"/>
      <c r="P27" s="215"/>
      <c r="Q27" s="100"/>
      <c r="R27" s="111"/>
      <c r="S27" s="103"/>
      <c r="T27" s="111"/>
      <c r="U27" s="103"/>
      <c r="V27" s="111"/>
    </row>
    <row r="28" spans="1:25" ht="23.5" customHeight="1">
      <c r="A28" s="101" t="s">
        <v>180</v>
      </c>
      <c r="C28" s="213">
        <v>20</v>
      </c>
      <c r="D28" s="217">
        <v>0</v>
      </c>
      <c r="E28" s="214"/>
      <c r="F28" s="217">
        <v>0</v>
      </c>
      <c r="G28" s="214"/>
      <c r="H28" s="217">
        <v>0</v>
      </c>
      <c r="I28" s="214"/>
      <c r="J28" s="217">
        <v>0</v>
      </c>
      <c r="K28" s="104"/>
      <c r="L28" s="102">
        <v>8800000</v>
      </c>
      <c r="M28" s="103"/>
      <c r="N28" s="102">
        <f>-L28</f>
        <v>-8800000</v>
      </c>
      <c r="O28" s="100"/>
      <c r="P28" s="218">
        <v>0</v>
      </c>
      <c r="Q28" s="184"/>
      <c r="R28" s="218">
        <f t="shared" si="0"/>
        <v>0</v>
      </c>
      <c r="S28" s="184"/>
      <c r="T28" s="217">
        <v>0</v>
      </c>
      <c r="U28" s="184"/>
      <c r="V28" s="217">
        <f>SUM(R28:T28)</f>
        <v>0</v>
      </c>
    </row>
    <row r="29" spans="1:25" ht="12" customHeight="1">
      <c r="A29" s="101"/>
      <c r="D29" s="104"/>
      <c r="E29" s="104"/>
      <c r="F29" s="104"/>
      <c r="G29" s="104"/>
      <c r="H29" s="104"/>
      <c r="I29" s="104"/>
      <c r="J29" s="104"/>
      <c r="K29" s="104"/>
      <c r="L29" s="100"/>
      <c r="M29" s="103"/>
      <c r="N29" s="100"/>
      <c r="O29" s="100"/>
      <c r="P29" s="100"/>
      <c r="Q29" s="100"/>
      <c r="R29" s="100"/>
      <c r="S29" s="100"/>
      <c r="T29" s="104"/>
      <c r="U29" s="100"/>
      <c r="V29" s="104"/>
    </row>
    <row r="30" spans="1:25" s="109" customFormat="1" ht="23.5" customHeight="1" thickBot="1">
      <c r="A30" s="105" t="s">
        <v>129</v>
      </c>
      <c r="D30" s="110">
        <f>SUM(D15,D22,D26,D28)</f>
        <v>6499829661</v>
      </c>
      <c r="E30" s="111"/>
      <c r="F30" s="110">
        <f>SUM(F15,F22,F26,F28)</f>
        <v>1532320430</v>
      </c>
      <c r="G30" s="111"/>
      <c r="H30" s="110">
        <f>SUM(H15,H22,H26,H28)</f>
        <v>-423185000</v>
      </c>
      <c r="I30" s="111"/>
      <c r="J30" s="110">
        <f>SUM(J15,J22,J26,J28)</f>
        <v>-129336263</v>
      </c>
      <c r="K30" s="111"/>
      <c r="L30" s="110">
        <f>SUM(L15,L22,L26,L28)</f>
        <v>503800000</v>
      </c>
      <c r="M30" s="111"/>
      <c r="N30" s="110">
        <f>SUM(N15,N22,N26,N28)</f>
        <v>3627201234.9400001</v>
      </c>
      <c r="O30" s="111"/>
      <c r="P30" s="110">
        <f>SUM(P15,P22,P26,P28)</f>
        <v>-24927451</v>
      </c>
      <c r="Q30" s="111"/>
      <c r="R30" s="110">
        <f>SUM(R15,R22,R26,R28)</f>
        <v>11585702611.940001</v>
      </c>
      <c r="S30" s="111"/>
      <c r="T30" s="110">
        <f>SUM(T15,T22,T26,T28)</f>
        <v>774099146</v>
      </c>
      <c r="U30" s="111"/>
      <c r="V30" s="110">
        <f>SUM(V15,V22,V26,V28)</f>
        <v>12359801757.940001</v>
      </c>
      <c r="X30" s="109">
        <f>+'BS7-9'!G96</f>
        <v>12359801758</v>
      </c>
      <c r="Y30" s="109">
        <f>V30-X30</f>
        <v>-5.9999465942382813E-2</v>
      </c>
    </row>
    <row r="31" spans="1:25" s="4" customFormat="1" ht="23.5" customHeight="1" thickTop="1">
      <c r="A31" s="299" t="s">
        <v>55</v>
      </c>
      <c r="B31" s="299"/>
      <c r="C31" s="299"/>
      <c r="D31" s="299"/>
      <c r="E31" s="299"/>
      <c r="F31" s="299"/>
      <c r="G31" s="299"/>
      <c r="H31" s="299"/>
      <c r="I31" s="299"/>
      <c r="J31" s="299"/>
      <c r="K31" s="299"/>
      <c r="L31" s="299"/>
      <c r="M31" s="299"/>
      <c r="N31" s="299"/>
      <c r="O31" s="176"/>
      <c r="P31" s="176"/>
      <c r="Q31" s="5"/>
      <c r="R31" s="176"/>
    </row>
    <row r="32" spans="1:25" s="4" customFormat="1" ht="23.5" customHeight="1">
      <c r="A32" s="299" t="s">
        <v>42</v>
      </c>
      <c r="B32" s="299"/>
      <c r="C32" s="299"/>
      <c r="D32" s="299"/>
      <c r="E32" s="299"/>
      <c r="F32" s="299"/>
      <c r="G32" s="299"/>
      <c r="H32" s="299"/>
      <c r="I32" s="299"/>
      <c r="J32" s="299"/>
      <c r="K32" s="299"/>
      <c r="L32" s="299"/>
      <c r="M32" s="299"/>
      <c r="N32" s="299"/>
      <c r="O32" s="176"/>
      <c r="P32" s="176"/>
      <c r="Q32" s="5"/>
      <c r="R32" s="176"/>
    </row>
    <row r="33" spans="1:22" ht="23.5" customHeight="1">
      <c r="D33" s="106"/>
      <c r="E33" s="107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7"/>
      <c r="R33" s="106"/>
      <c r="S33" s="106"/>
      <c r="T33" s="106"/>
      <c r="U33" s="106"/>
      <c r="V33" s="106" t="s">
        <v>135</v>
      </c>
    </row>
    <row r="34" spans="1:22" ht="23.5" customHeight="1">
      <c r="A34" s="95"/>
      <c r="B34" s="178"/>
      <c r="C34" s="178"/>
      <c r="D34" s="300" t="s">
        <v>0</v>
      </c>
      <c r="E34" s="300"/>
      <c r="F34" s="300"/>
      <c r="G34" s="300"/>
      <c r="H34" s="300"/>
      <c r="I34" s="300"/>
      <c r="J34" s="300"/>
      <c r="K34" s="300"/>
      <c r="L34" s="300"/>
      <c r="M34" s="300"/>
      <c r="N34" s="300"/>
      <c r="O34" s="300"/>
      <c r="P34" s="300"/>
      <c r="Q34" s="300"/>
      <c r="R34" s="300"/>
      <c r="S34" s="300"/>
      <c r="T34" s="300"/>
      <c r="U34" s="300"/>
      <c r="V34" s="300"/>
    </row>
    <row r="35" spans="1:22" ht="23.5" customHeight="1">
      <c r="A35" s="95"/>
      <c r="B35" s="211"/>
      <c r="C35" s="211"/>
      <c r="D35" s="212"/>
      <c r="E35" s="212"/>
      <c r="F35" s="212"/>
      <c r="G35" s="212"/>
      <c r="H35" s="212"/>
      <c r="I35" s="212"/>
      <c r="J35" s="212"/>
      <c r="K35" s="212"/>
      <c r="L35" s="212"/>
      <c r="M35" s="212"/>
      <c r="N35" s="212"/>
      <c r="O35" s="212"/>
      <c r="P35" s="95" t="s">
        <v>82</v>
      </c>
      <c r="Q35" s="91"/>
      <c r="R35" s="212"/>
      <c r="S35" s="212"/>
      <c r="T35" s="212"/>
      <c r="U35" s="212"/>
      <c r="V35" s="212"/>
    </row>
    <row r="36" spans="1:22" ht="23.5" customHeight="1">
      <c r="A36" s="95"/>
      <c r="B36" s="178"/>
      <c r="C36" s="178"/>
      <c r="D36" s="178"/>
      <c r="E36" s="178"/>
      <c r="F36" s="178"/>
      <c r="G36" s="178"/>
      <c r="I36" s="178"/>
      <c r="J36" s="178"/>
      <c r="K36" s="178"/>
      <c r="L36" s="301" t="s">
        <v>79</v>
      </c>
      <c r="M36" s="301"/>
      <c r="N36" s="301"/>
      <c r="O36" s="178"/>
      <c r="P36" s="301" t="s">
        <v>81</v>
      </c>
      <c r="Q36" s="301"/>
      <c r="R36" s="178"/>
      <c r="S36" s="177"/>
      <c r="T36" s="177"/>
      <c r="U36" s="177"/>
      <c r="V36" s="177"/>
    </row>
    <row r="37" spans="1:22" ht="23.5" customHeight="1">
      <c r="A37" s="95"/>
      <c r="B37" s="211"/>
      <c r="C37" s="211"/>
      <c r="D37" s="211"/>
      <c r="E37" s="211"/>
      <c r="F37" s="211"/>
      <c r="G37" s="211"/>
      <c r="H37" s="178" t="s">
        <v>75</v>
      </c>
      <c r="I37" s="211"/>
      <c r="J37" s="211"/>
      <c r="K37" s="211"/>
      <c r="L37" s="211"/>
      <c r="M37" s="211"/>
      <c r="N37" s="211"/>
      <c r="O37" s="211"/>
      <c r="P37" s="211"/>
      <c r="Q37" s="211"/>
      <c r="R37" s="211"/>
      <c r="S37" s="276"/>
      <c r="T37" s="276"/>
      <c r="U37" s="276"/>
      <c r="V37" s="276"/>
    </row>
    <row r="38" spans="1:22" ht="23.5" customHeight="1">
      <c r="A38" s="95"/>
      <c r="B38" s="95"/>
      <c r="C38" s="95"/>
      <c r="D38" s="178"/>
      <c r="E38" s="178"/>
      <c r="F38" s="178"/>
      <c r="G38" s="178"/>
      <c r="H38" s="95" t="s">
        <v>78</v>
      </c>
      <c r="I38" s="178"/>
      <c r="J38" s="178"/>
      <c r="K38" s="178"/>
      <c r="O38" s="178"/>
      <c r="P38" s="95" t="s">
        <v>75</v>
      </c>
      <c r="Q38" s="178"/>
      <c r="R38" s="178"/>
      <c r="S38" s="177"/>
      <c r="T38" s="95"/>
      <c r="U38" s="177"/>
      <c r="V38" s="177"/>
    </row>
    <row r="39" spans="1:22" ht="23.5" customHeight="1">
      <c r="A39" s="95"/>
      <c r="B39" s="95"/>
      <c r="C39" s="95"/>
      <c r="D39" s="178"/>
      <c r="E39" s="178"/>
      <c r="F39" s="178"/>
      <c r="G39" s="178"/>
      <c r="H39" s="95" t="s">
        <v>84</v>
      </c>
      <c r="I39" s="178"/>
      <c r="J39" s="178" t="s">
        <v>69</v>
      </c>
      <c r="K39" s="178"/>
      <c r="L39" s="178"/>
      <c r="M39" s="178"/>
      <c r="N39" s="178"/>
      <c r="O39" s="178"/>
      <c r="P39" s="95" t="s">
        <v>86</v>
      </c>
      <c r="Q39" s="178"/>
      <c r="R39" s="178"/>
      <c r="S39" s="177"/>
      <c r="T39" s="95" t="s">
        <v>44</v>
      </c>
      <c r="U39" s="177"/>
      <c r="V39" s="177"/>
    </row>
    <row r="40" spans="1:22" s="95" customFormat="1" ht="23.5" customHeight="1">
      <c r="D40" s="95" t="s">
        <v>23</v>
      </c>
      <c r="H40" s="95" t="s">
        <v>85</v>
      </c>
      <c r="J40" s="95" t="s">
        <v>86</v>
      </c>
      <c r="P40" s="178" t="s">
        <v>87</v>
      </c>
      <c r="Q40" s="178"/>
      <c r="R40" s="95" t="s">
        <v>43</v>
      </c>
      <c r="T40" s="95" t="s">
        <v>49</v>
      </c>
    </row>
    <row r="41" spans="1:22" s="95" customFormat="1" ht="23.5" customHeight="1">
      <c r="D41" s="95" t="s">
        <v>229</v>
      </c>
      <c r="E41" s="178"/>
      <c r="F41" s="178" t="s">
        <v>224</v>
      </c>
      <c r="G41" s="178"/>
      <c r="H41" s="178" t="s">
        <v>76</v>
      </c>
      <c r="I41" s="178"/>
      <c r="J41" s="178" t="s">
        <v>90</v>
      </c>
      <c r="K41" s="178"/>
      <c r="L41" s="95" t="s">
        <v>168</v>
      </c>
      <c r="N41" s="95" t="s">
        <v>170</v>
      </c>
      <c r="O41" s="178"/>
      <c r="P41" s="178" t="s">
        <v>88</v>
      </c>
      <c r="Q41" s="178"/>
      <c r="R41" s="95" t="s">
        <v>22</v>
      </c>
      <c r="T41" s="95" t="s">
        <v>50</v>
      </c>
      <c r="V41" s="95" t="s">
        <v>54</v>
      </c>
    </row>
    <row r="42" spans="1:22" s="95" customFormat="1" ht="23.5" customHeight="1">
      <c r="C42" s="120" t="s">
        <v>2</v>
      </c>
      <c r="D42" s="211" t="s">
        <v>228</v>
      </c>
      <c r="E42" s="211"/>
      <c r="F42" s="211" t="s">
        <v>225</v>
      </c>
      <c r="G42" s="211"/>
      <c r="H42" s="211" t="s">
        <v>77</v>
      </c>
      <c r="I42" s="211"/>
      <c r="J42" s="211" t="s">
        <v>70</v>
      </c>
      <c r="K42" s="211"/>
      <c r="L42" s="211" t="s">
        <v>167</v>
      </c>
      <c r="M42" s="211"/>
      <c r="N42" s="211" t="s">
        <v>169</v>
      </c>
      <c r="O42" s="211"/>
      <c r="P42" s="211" t="s">
        <v>89</v>
      </c>
      <c r="Q42" s="211"/>
      <c r="R42" s="211" t="s">
        <v>171</v>
      </c>
      <c r="S42" s="211"/>
      <c r="T42" s="211" t="s">
        <v>51</v>
      </c>
      <c r="U42" s="211"/>
      <c r="V42" s="211" t="s">
        <v>52</v>
      </c>
    </row>
    <row r="43" spans="1:22" s="98" customFormat="1" ht="23.5" customHeight="1">
      <c r="A43" s="178"/>
      <c r="B43" s="178"/>
      <c r="C43" s="178"/>
      <c r="D43" s="298" t="s">
        <v>134</v>
      </c>
      <c r="E43" s="298"/>
      <c r="F43" s="298"/>
      <c r="G43" s="298"/>
      <c r="H43" s="298"/>
      <c r="I43" s="298"/>
      <c r="J43" s="298"/>
      <c r="K43" s="298"/>
      <c r="L43" s="298"/>
      <c r="M43" s="298"/>
      <c r="N43" s="298"/>
      <c r="O43" s="298"/>
      <c r="P43" s="298"/>
      <c r="Q43" s="298"/>
      <c r="R43" s="298"/>
      <c r="S43" s="298"/>
      <c r="T43" s="298"/>
      <c r="U43" s="178"/>
      <c r="V43" s="178"/>
    </row>
    <row r="44" spans="1:22" ht="23.5" customHeight="1">
      <c r="A44" s="99" t="s">
        <v>136</v>
      </c>
      <c r="D44" s="106"/>
      <c r="E44" s="107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7"/>
      <c r="R44" s="106"/>
      <c r="S44" s="106"/>
      <c r="T44" s="106"/>
      <c r="U44" s="106"/>
      <c r="V44" s="106"/>
    </row>
    <row r="45" spans="1:22" ht="23.5" customHeight="1">
      <c r="A45" s="99" t="s">
        <v>138</v>
      </c>
      <c r="D45" s="111">
        <f>D30</f>
        <v>6499829661</v>
      </c>
      <c r="E45" s="111"/>
      <c r="F45" s="111">
        <f>F30</f>
        <v>1532320430</v>
      </c>
      <c r="G45" s="111"/>
      <c r="H45" s="111">
        <f>H30</f>
        <v>-423185000</v>
      </c>
      <c r="I45" s="111"/>
      <c r="J45" s="111">
        <f>J30</f>
        <v>-129336263</v>
      </c>
      <c r="K45" s="111"/>
      <c r="L45" s="111">
        <f>L30</f>
        <v>503800000</v>
      </c>
      <c r="M45" s="111"/>
      <c r="N45" s="111">
        <f>N30</f>
        <v>3627201234.9400001</v>
      </c>
      <c r="O45" s="111"/>
      <c r="P45" s="111">
        <f>P30</f>
        <v>-24927451</v>
      </c>
      <c r="Q45" s="111"/>
      <c r="R45" s="111">
        <f t="shared" ref="R45:R51" si="1">SUM(D45:P45)</f>
        <v>11585702611.940001</v>
      </c>
      <c r="S45" s="111"/>
      <c r="T45" s="111">
        <f>T30</f>
        <v>774099146</v>
      </c>
      <c r="U45" s="111"/>
      <c r="V45" s="111">
        <f>SUM(R45:T45)</f>
        <v>12359801757.940001</v>
      </c>
    </row>
    <row r="46" spans="1:22" ht="23.5" customHeight="1">
      <c r="A46" s="133"/>
      <c r="D46" s="111"/>
      <c r="E46" s="100"/>
      <c r="F46" s="111"/>
      <c r="G46" s="100"/>
      <c r="H46" s="111"/>
      <c r="I46" s="100"/>
      <c r="J46" s="111"/>
      <c r="K46" s="100"/>
      <c r="L46" s="111"/>
      <c r="M46" s="103"/>
      <c r="N46" s="111"/>
      <c r="O46" s="103"/>
      <c r="P46" s="111"/>
      <c r="Q46" s="100"/>
      <c r="R46" s="111"/>
      <c r="S46" s="103"/>
      <c r="T46" s="111"/>
      <c r="U46" s="103"/>
      <c r="V46" s="111"/>
    </row>
    <row r="47" spans="1:22" ht="23.5" customHeight="1">
      <c r="A47" s="135" t="s">
        <v>177</v>
      </c>
      <c r="D47" s="111"/>
      <c r="E47" s="100"/>
      <c r="F47" s="111"/>
      <c r="G47" s="100"/>
      <c r="H47" s="111"/>
      <c r="I47" s="100"/>
      <c r="J47" s="111"/>
      <c r="K47" s="100"/>
      <c r="L47" s="111"/>
      <c r="M47" s="103"/>
      <c r="N47" s="111"/>
      <c r="O47" s="103"/>
      <c r="P47" s="111"/>
      <c r="Q47" s="100"/>
      <c r="R47" s="111"/>
      <c r="S47" s="103"/>
      <c r="T47" s="111"/>
      <c r="U47" s="103"/>
      <c r="V47" s="111"/>
    </row>
    <row r="48" spans="1:22" ht="23.5" customHeight="1">
      <c r="A48" s="136" t="s">
        <v>179</v>
      </c>
      <c r="D48" s="184">
        <v>0</v>
      </c>
      <c r="E48" s="184"/>
      <c r="F48" s="184">
        <v>0</v>
      </c>
      <c r="G48" s="184"/>
      <c r="H48" s="184">
        <v>0</v>
      </c>
      <c r="I48" s="184"/>
      <c r="J48" s="184">
        <v>0</v>
      </c>
      <c r="K48" s="184"/>
      <c r="L48" s="184">
        <v>0</v>
      </c>
      <c r="M48" s="103"/>
      <c r="N48" s="100">
        <f>'PL10-11'!E47</f>
        <v>1253845472.8090415</v>
      </c>
      <c r="O48" s="103"/>
      <c r="P48" s="184">
        <v>0</v>
      </c>
      <c r="Q48" s="100"/>
      <c r="R48" s="100">
        <f>SUM(D48:P48)</f>
        <v>1253845472.8090415</v>
      </c>
      <c r="S48" s="103"/>
      <c r="T48" s="100">
        <f>'PL10-11'!E48</f>
        <v>100276343.19095856</v>
      </c>
      <c r="U48" s="103"/>
      <c r="V48" s="100">
        <f>SUM(R48:T48)</f>
        <v>1354121816</v>
      </c>
    </row>
    <row r="49" spans="1:25" ht="23.5" customHeight="1">
      <c r="A49" s="135" t="s">
        <v>178</v>
      </c>
      <c r="D49" s="216">
        <f>SUM(D48)</f>
        <v>0</v>
      </c>
      <c r="E49" s="184"/>
      <c r="F49" s="216">
        <f>SUM(F48)</f>
        <v>0</v>
      </c>
      <c r="G49" s="184"/>
      <c r="H49" s="216">
        <f>SUM(H48)</f>
        <v>0</v>
      </c>
      <c r="I49" s="184"/>
      <c r="J49" s="216">
        <f>SUM(J48)</f>
        <v>0</v>
      </c>
      <c r="K49" s="184"/>
      <c r="L49" s="216">
        <f>SUM(L48)</f>
        <v>0</v>
      </c>
      <c r="M49" s="103"/>
      <c r="N49" s="134">
        <f>SUM(N48)</f>
        <v>1253845472.8090415</v>
      </c>
      <c r="O49" s="103"/>
      <c r="P49" s="216">
        <f>SUM(P48)</f>
        <v>0</v>
      </c>
      <c r="Q49" s="100"/>
      <c r="R49" s="134">
        <f>SUM(R48)</f>
        <v>1253845472.8090415</v>
      </c>
      <c r="S49" s="103"/>
      <c r="T49" s="134">
        <f>SUM(T48)</f>
        <v>100276343.19095856</v>
      </c>
      <c r="U49" s="103"/>
      <c r="V49" s="134">
        <f>SUM(V48)</f>
        <v>1354121816</v>
      </c>
    </row>
    <row r="50" spans="1:25" ht="23.5" customHeight="1">
      <c r="A50" s="136"/>
      <c r="D50" s="215"/>
      <c r="E50" s="184"/>
      <c r="F50" s="215"/>
      <c r="G50" s="184"/>
      <c r="H50" s="215"/>
      <c r="I50" s="184"/>
      <c r="J50" s="215"/>
      <c r="K50" s="184"/>
      <c r="L50" s="215"/>
      <c r="M50" s="103"/>
      <c r="N50" s="111"/>
      <c r="O50" s="103"/>
      <c r="P50" s="215"/>
      <c r="Q50" s="100"/>
      <c r="R50" s="111"/>
      <c r="S50" s="103"/>
      <c r="T50" s="111"/>
      <c r="U50" s="103"/>
      <c r="V50" s="111"/>
    </row>
    <row r="51" spans="1:25" ht="23.5" customHeight="1">
      <c r="A51" s="101" t="s">
        <v>180</v>
      </c>
      <c r="C51" s="213">
        <v>20</v>
      </c>
      <c r="D51" s="217">
        <v>0</v>
      </c>
      <c r="E51" s="214"/>
      <c r="F51" s="217">
        <v>0</v>
      </c>
      <c r="G51" s="214"/>
      <c r="H51" s="217">
        <v>0</v>
      </c>
      <c r="I51" s="214"/>
      <c r="J51" s="217">
        <v>0</v>
      </c>
      <c r="K51" s="214"/>
      <c r="L51" s="223">
        <v>16100000</v>
      </c>
      <c r="M51" s="103"/>
      <c r="N51" s="223">
        <f>-L51</f>
        <v>-16100000</v>
      </c>
      <c r="O51" s="100"/>
      <c r="P51" s="218">
        <v>0</v>
      </c>
      <c r="Q51" s="100"/>
      <c r="R51" s="218">
        <f t="shared" si="1"/>
        <v>0</v>
      </c>
      <c r="S51" s="184"/>
      <c r="T51" s="217">
        <v>0</v>
      </c>
      <c r="U51" s="184"/>
      <c r="V51" s="217">
        <f>SUM(R51:T51)</f>
        <v>0</v>
      </c>
    </row>
    <row r="52" spans="1:25" s="109" customFormat="1" ht="23.5" customHeight="1" thickBot="1">
      <c r="A52" s="105" t="s">
        <v>139</v>
      </c>
      <c r="D52" s="110">
        <f>D45+D49+D51</f>
        <v>6499829661</v>
      </c>
      <c r="E52" s="111"/>
      <c r="F52" s="110">
        <f>F45+F49+F51</f>
        <v>1532320430</v>
      </c>
      <c r="G52" s="111"/>
      <c r="H52" s="110">
        <f>H45+H49+H51</f>
        <v>-423185000</v>
      </c>
      <c r="I52" s="111"/>
      <c r="J52" s="110">
        <f>J45+J49+J51</f>
        <v>-129336263</v>
      </c>
      <c r="K52" s="111"/>
      <c r="L52" s="110">
        <f>L45+L49+L51</f>
        <v>519900000</v>
      </c>
      <c r="M52" s="111"/>
      <c r="N52" s="110">
        <f>N45+N49+N51</f>
        <v>4864946707.7490416</v>
      </c>
      <c r="O52" s="111"/>
      <c r="P52" s="110">
        <f>P45+P49+P51</f>
        <v>-24927451</v>
      </c>
      <c r="Q52" s="111"/>
      <c r="R52" s="110">
        <f>R45+R49+R51</f>
        <v>12839548084.749043</v>
      </c>
      <c r="S52" s="111"/>
      <c r="T52" s="110">
        <f>T45+T49+T51</f>
        <v>874375489.1909585</v>
      </c>
      <c r="U52" s="111"/>
      <c r="V52" s="110">
        <f>V45+V49+V51</f>
        <v>13713923573.940001</v>
      </c>
      <c r="X52" s="109">
        <f>'BS7-9'!E96</f>
        <v>13713923574</v>
      </c>
      <c r="Y52" s="109">
        <f>V52-X52</f>
        <v>-5.9999465942382813E-2</v>
      </c>
    </row>
    <row r="53" spans="1:25" ht="23.5" customHeight="1" thickTop="1"/>
    <row r="55" spans="1:25" ht="23.5" customHeight="1">
      <c r="A55" s="101"/>
      <c r="Q55" s="91"/>
    </row>
  </sheetData>
  <mergeCells count="12">
    <mergeCell ref="D13:T13"/>
    <mergeCell ref="L6:N6"/>
    <mergeCell ref="A1:N1"/>
    <mergeCell ref="A2:N2"/>
    <mergeCell ref="D4:V4"/>
    <mergeCell ref="P6:Q6"/>
    <mergeCell ref="D43:T43"/>
    <mergeCell ref="A31:N31"/>
    <mergeCell ref="A32:N32"/>
    <mergeCell ref="D34:V34"/>
    <mergeCell ref="P36:Q36"/>
    <mergeCell ref="L36:N36"/>
  </mergeCells>
  <pageMargins left="0.5" right="0.3" top="0.48" bottom="0.5" header="0.5" footer="0.5"/>
  <pageSetup paperSize="9" scale="66" firstPageNumber="12" fitToHeight="0" orientation="landscape" useFirstPageNumber="1" r:id="rId1"/>
  <headerFooter scaleWithDoc="0" alignWithMargins="0">
    <oddFooter>&amp;L&amp;"Angsana New,Regular"&amp;15หมายเหตุประกอบงบการเงินเป็นส่วนหนึ่งของงบการเงินนี้
&amp;C&amp;"Angsana New,Regular"&amp;15&amp;P</oddFooter>
  </headerFooter>
  <rowBreaks count="1" manualBreakCount="1">
    <brk id="30" max="2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45"/>
  <sheetViews>
    <sheetView showGridLines="0" topLeftCell="A16" zoomScale="80" zoomScaleNormal="80" zoomScaleSheetLayoutView="70" workbookViewId="0">
      <selection activeCell="A45" sqref="A45"/>
    </sheetView>
  </sheetViews>
  <sheetFormatPr defaultColWidth="9.1796875" defaultRowHeight="22.5" customHeight="1"/>
  <cols>
    <col min="1" max="1" width="40.54296875" style="4" customWidth="1"/>
    <col min="2" max="2" width="8.54296875" style="4" customWidth="1"/>
    <col min="3" max="3" width="10.81640625" style="4" customWidth="1"/>
    <col min="4" max="4" width="17.7265625" style="4" customWidth="1"/>
    <col min="5" max="5" width="2.1796875" style="4" customWidth="1"/>
    <col min="6" max="6" width="17.7265625" style="4" customWidth="1"/>
    <col min="7" max="7" width="2.1796875" style="4" customWidth="1"/>
    <col min="8" max="8" width="17.7265625" style="4" customWidth="1"/>
    <col min="9" max="9" width="2.1796875" style="4" customWidth="1"/>
    <col min="10" max="10" width="17.7265625" style="4" customWidth="1"/>
    <col min="11" max="11" width="2.1796875" style="4" customWidth="1"/>
    <col min="12" max="12" width="17.7265625" style="4" customWidth="1"/>
    <col min="13" max="13" width="2.1796875" style="4" customWidth="1"/>
    <col min="14" max="14" width="18.54296875" style="4" customWidth="1"/>
    <col min="15" max="15" width="15.26953125" style="4" bestFit="1" customWidth="1"/>
    <col min="16" max="16384" width="9.1796875" style="4"/>
  </cols>
  <sheetData>
    <row r="1" spans="1:12" ht="22.5" customHeight="1">
      <c r="A1" s="299" t="s">
        <v>55</v>
      </c>
      <c r="B1" s="299"/>
      <c r="C1" s="299"/>
      <c r="D1" s="299"/>
      <c r="E1" s="299"/>
      <c r="F1" s="299"/>
      <c r="G1" s="299"/>
      <c r="H1" s="299"/>
      <c r="I1" s="2"/>
    </row>
    <row r="2" spans="1:12" ht="22.5" customHeight="1">
      <c r="A2" s="299" t="s">
        <v>141</v>
      </c>
      <c r="B2" s="299"/>
      <c r="C2" s="299"/>
      <c r="D2" s="299"/>
      <c r="E2" s="299"/>
      <c r="F2" s="299"/>
      <c r="G2" s="299"/>
      <c r="H2" s="299"/>
      <c r="I2" s="2"/>
    </row>
    <row r="3" spans="1:12" ht="22.5" customHeight="1">
      <c r="B3" s="1"/>
      <c r="C3" s="1"/>
      <c r="D3" s="1"/>
      <c r="E3" s="1"/>
      <c r="F3" s="1"/>
      <c r="G3" s="1"/>
      <c r="H3" s="1"/>
      <c r="L3" s="3"/>
    </row>
    <row r="4" spans="1:12" s="91" customFormat="1" ht="22.5" customHeight="1">
      <c r="A4" s="95"/>
      <c r="B4" s="95"/>
      <c r="C4" s="95"/>
      <c r="D4" s="300" t="s">
        <v>1</v>
      </c>
      <c r="E4" s="300"/>
      <c r="F4" s="300"/>
      <c r="G4" s="300"/>
      <c r="H4" s="300"/>
      <c r="I4" s="300"/>
      <c r="J4" s="300"/>
      <c r="K4" s="300"/>
      <c r="L4" s="300"/>
    </row>
    <row r="5" spans="1:12" s="91" customFormat="1" ht="22.5" customHeight="1">
      <c r="A5" s="95"/>
      <c r="B5" s="95"/>
      <c r="C5" s="95"/>
      <c r="D5" s="212"/>
      <c r="E5" s="212"/>
      <c r="F5" s="212"/>
      <c r="G5" s="212"/>
      <c r="H5" s="301" t="s">
        <v>79</v>
      </c>
      <c r="I5" s="301"/>
      <c r="J5" s="301"/>
      <c r="K5" s="212"/>
      <c r="L5" s="212"/>
    </row>
    <row r="6" spans="1:12" s="95" customFormat="1" ht="22.5" customHeight="1">
      <c r="D6" s="95" t="s">
        <v>53</v>
      </c>
      <c r="F6" s="97" t="s">
        <v>224</v>
      </c>
      <c r="G6" s="97"/>
      <c r="J6" s="95" t="s">
        <v>170</v>
      </c>
      <c r="K6" s="97"/>
      <c r="L6" s="95" t="s">
        <v>54</v>
      </c>
    </row>
    <row r="7" spans="1:12" s="98" customFormat="1" ht="22.5" customHeight="1">
      <c r="A7" s="95"/>
      <c r="B7" s="95"/>
      <c r="C7" s="120" t="s">
        <v>2</v>
      </c>
      <c r="D7" s="211" t="s">
        <v>45</v>
      </c>
      <c r="E7" s="97"/>
      <c r="F7" s="211" t="s">
        <v>225</v>
      </c>
      <c r="G7" s="97"/>
      <c r="H7" s="211" t="s">
        <v>156</v>
      </c>
      <c r="I7" s="95"/>
      <c r="J7" s="211" t="s">
        <v>169</v>
      </c>
      <c r="K7" s="97"/>
      <c r="L7" s="211" t="s">
        <v>52</v>
      </c>
    </row>
    <row r="8" spans="1:12" s="98" customFormat="1" ht="22.5" customHeight="1">
      <c r="A8" s="95"/>
      <c r="B8" s="95"/>
      <c r="C8" s="95"/>
      <c r="D8" s="298" t="s">
        <v>134</v>
      </c>
      <c r="E8" s="298"/>
      <c r="F8" s="298"/>
      <c r="G8" s="298"/>
      <c r="H8" s="298"/>
      <c r="I8" s="298"/>
      <c r="J8" s="298"/>
      <c r="K8" s="298"/>
      <c r="L8" s="298"/>
    </row>
    <row r="9" spans="1:12" s="98" customFormat="1" ht="22.5" customHeight="1">
      <c r="A9" s="112" t="s">
        <v>173</v>
      </c>
      <c r="B9" s="95"/>
      <c r="C9" s="95"/>
      <c r="D9" s="117"/>
      <c r="E9" s="117"/>
      <c r="F9" s="117"/>
      <c r="G9" s="117"/>
      <c r="H9" s="117"/>
      <c r="I9" s="117"/>
      <c r="J9" s="117"/>
      <c r="K9" s="117"/>
      <c r="L9" s="117"/>
    </row>
    <row r="10" spans="1:12" s="114" customFormat="1" ht="22.5" customHeight="1">
      <c r="A10" s="112" t="s">
        <v>130</v>
      </c>
      <c r="B10" s="113"/>
      <c r="C10" s="113"/>
      <c r="D10" s="115">
        <v>5951449051</v>
      </c>
      <c r="E10" s="115"/>
      <c r="F10" s="115">
        <v>1532320430</v>
      </c>
      <c r="G10" s="115"/>
      <c r="H10" s="115">
        <v>358100000</v>
      </c>
      <c r="I10" s="115"/>
      <c r="J10" s="115">
        <v>3316964590</v>
      </c>
      <c r="K10" s="115"/>
      <c r="L10" s="115">
        <f>SUM(D10:K10)</f>
        <v>11158834071</v>
      </c>
    </row>
    <row r="11" spans="1:12" s="114" customFormat="1" ht="22.5" customHeight="1">
      <c r="A11" s="132" t="s">
        <v>174</v>
      </c>
      <c r="B11" s="113"/>
      <c r="C11" s="113"/>
      <c r="D11" s="115"/>
      <c r="E11" s="115"/>
      <c r="F11" s="115"/>
      <c r="G11" s="115"/>
      <c r="H11" s="115"/>
      <c r="I11" s="115"/>
      <c r="J11" s="115"/>
      <c r="K11" s="115"/>
      <c r="L11" s="115"/>
    </row>
    <row r="12" spans="1:12" s="114" customFormat="1" ht="22.5" customHeight="1">
      <c r="A12" s="132" t="s">
        <v>181</v>
      </c>
      <c r="B12" s="113"/>
      <c r="C12" s="113"/>
      <c r="D12" s="115"/>
      <c r="E12" s="115"/>
      <c r="F12" s="115"/>
      <c r="G12" s="115"/>
      <c r="H12" s="115"/>
      <c r="I12" s="115"/>
      <c r="J12" s="115"/>
      <c r="K12" s="115"/>
      <c r="L12" s="115"/>
    </row>
    <row r="13" spans="1:12" s="91" customFormat="1" ht="22.5" customHeight="1">
      <c r="A13" s="210" t="s">
        <v>172</v>
      </c>
      <c r="B13" s="98"/>
      <c r="C13" s="219">
        <v>20</v>
      </c>
      <c r="D13" s="100">
        <v>548380610</v>
      </c>
      <c r="E13" s="100"/>
      <c r="F13" s="184">
        <v>0</v>
      </c>
      <c r="G13" s="184"/>
      <c r="H13" s="184">
        <v>0</v>
      </c>
      <c r="I13" s="100"/>
      <c r="J13" s="184">
        <v>0</v>
      </c>
      <c r="K13" s="100"/>
      <c r="L13" s="100">
        <f>SUM(D13:K13)</f>
        <v>548380610</v>
      </c>
    </row>
    <row r="14" spans="1:12" s="91" customFormat="1" ht="22.5" customHeight="1">
      <c r="A14" s="210" t="s">
        <v>176</v>
      </c>
      <c r="B14" s="98"/>
      <c r="C14" s="219">
        <v>28</v>
      </c>
      <c r="D14" s="184">
        <v>0</v>
      </c>
      <c r="E14" s="100"/>
      <c r="F14" s="184">
        <v>0</v>
      </c>
      <c r="G14" s="184"/>
      <c r="H14" s="184">
        <v>0</v>
      </c>
      <c r="I14" s="100"/>
      <c r="J14" s="100">
        <v>-595139655</v>
      </c>
      <c r="K14" s="100"/>
      <c r="L14" s="100">
        <f>SUM(D14:K14)</f>
        <v>-595139655</v>
      </c>
    </row>
    <row r="15" spans="1:12" s="91" customFormat="1" ht="22.5" customHeight="1">
      <c r="A15" s="133" t="s">
        <v>226</v>
      </c>
      <c r="B15" s="98"/>
      <c r="C15" s="219"/>
      <c r="D15" s="134">
        <f>SUM(D13:D14)</f>
        <v>548380610</v>
      </c>
      <c r="E15" s="111"/>
      <c r="F15" s="216">
        <f>SUM(F13:F14)</f>
        <v>0</v>
      </c>
      <c r="G15" s="215"/>
      <c r="H15" s="216">
        <f>SUM(H13:H14)</f>
        <v>0</v>
      </c>
      <c r="I15" s="111"/>
      <c r="J15" s="134">
        <f>SUM(J13:J14)</f>
        <v>-595139655</v>
      </c>
      <c r="K15" s="111"/>
      <c r="L15" s="134">
        <f>SUM(L13:L14)</f>
        <v>-46759045</v>
      </c>
    </row>
    <row r="16" spans="1:12" s="91" customFormat="1" ht="22.5" customHeight="1">
      <c r="A16" s="133"/>
      <c r="C16" s="213"/>
    </row>
    <row r="17" spans="1:15" s="91" customFormat="1" ht="22.5" customHeight="1">
      <c r="A17" s="132" t="s">
        <v>227</v>
      </c>
      <c r="C17" s="213"/>
      <c r="D17" s="277">
        <f>D15</f>
        <v>548380610</v>
      </c>
      <c r="E17" s="279"/>
      <c r="F17" s="277">
        <f>F15</f>
        <v>0</v>
      </c>
      <c r="G17" s="279"/>
      <c r="H17" s="277">
        <f>H15</f>
        <v>0</v>
      </c>
      <c r="I17" s="279"/>
      <c r="J17" s="277">
        <f>J15</f>
        <v>-595139655</v>
      </c>
      <c r="K17" s="279"/>
      <c r="L17" s="277">
        <f>L15</f>
        <v>-46759045</v>
      </c>
    </row>
    <row r="18" spans="1:15" s="91" customFormat="1" ht="22.5" customHeight="1">
      <c r="A18" s="108"/>
      <c r="C18" s="213"/>
      <c r="D18" s="106"/>
      <c r="E18" s="106"/>
      <c r="F18" s="106"/>
      <c r="G18" s="106"/>
      <c r="H18" s="106"/>
      <c r="I18" s="106"/>
      <c r="J18" s="106"/>
      <c r="K18" s="106"/>
      <c r="L18" s="106" t="s">
        <v>135</v>
      </c>
    </row>
    <row r="19" spans="1:15" s="91" customFormat="1" ht="22.5" customHeight="1">
      <c r="A19" s="135" t="s">
        <v>177</v>
      </c>
      <c r="C19" s="213"/>
      <c r="D19" s="183"/>
      <c r="E19" s="183"/>
      <c r="F19" s="183"/>
      <c r="G19" s="183"/>
      <c r="H19" s="183"/>
      <c r="I19" s="106"/>
      <c r="J19" s="106"/>
      <c r="K19" s="106"/>
      <c r="L19" s="106"/>
    </row>
    <row r="20" spans="1:15" s="91" customFormat="1" ht="22.5" customHeight="1">
      <c r="A20" s="136" t="s">
        <v>179</v>
      </c>
      <c r="C20" s="213"/>
      <c r="D20" s="183">
        <v>0</v>
      </c>
      <c r="E20" s="183"/>
      <c r="F20" s="183">
        <v>0</v>
      </c>
      <c r="G20" s="183"/>
      <c r="H20" s="183">
        <v>0</v>
      </c>
      <c r="I20" s="106"/>
      <c r="J20" s="106">
        <f>'PL10-11'!K47</f>
        <v>172477629</v>
      </c>
      <c r="K20" s="106"/>
      <c r="L20" s="100">
        <f>SUM(D20:K20)</f>
        <v>172477629</v>
      </c>
    </row>
    <row r="21" spans="1:15" s="91" customFormat="1" ht="22.5" customHeight="1">
      <c r="A21" s="135" t="s">
        <v>178</v>
      </c>
      <c r="C21" s="213"/>
      <c r="D21" s="220">
        <f>SUM(D20)</f>
        <v>0</v>
      </c>
      <c r="E21" s="221"/>
      <c r="F21" s="220">
        <f>SUM(F20)</f>
        <v>0</v>
      </c>
      <c r="G21" s="221"/>
      <c r="H21" s="220">
        <f>SUM(H20)</f>
        <v>0</v>
      </c>
      <c r="I21" s="138"/>
      <c r="J21" s="137">
        <f>SUM(J20)</f>
        <v>172477629</v>
      </c>
      <c r="K21" s="138"/>
      <c r="L21" s="137">
        <f>SUM(L20)</f>
        <v>172477629</v>
      </c>
    </row>
    <row r="22" spans="1:15" s="91" customFormat="1" ht="22.5" customHeight="1">
      <c r="A22" s="108"/>
      <c r="C22" s="213"/>
      <c r="D22" s="106"/>
      <c r="E22" s="106"/>
      <c r="F22" s="106"/>
      <c r="G22" s="106"/>
      <c r="H22" s="106"/>
      <c r="I22" s="106"/>
      <c r="J22" s="106"/>
      <c r="K22" s="106"/>
      <c r="L22" s="106"/>
    </row>
    <row r="23" spans="1:15" s="91" customFormat="1" ht="22.5" customHeight="1">
      <c r="A23" s="101" t="s">
        <v>180</v>
      </c>
      <c r="B23" s="98"/>
      <c r="C23" s="219">
        <v>20</v>
      </c>
      <c r="D23" s="218">
        <v>0</v>
      </c>
      <c r="E23" s="184"/>
      <c r="F23" s="218">
        <v>0</v>
      </c>
      <c r="G23" s="100"/>
      <c r="H23" s="102">
        <v>8800000</v>
      </c>
      <c r="I23" s="100"/>
      <c r="J23" s="102">
        <f>-H23</f>
        <v>-8800000</v>
      </c>
      <c r="K23" s="100"/>
      <c r="L23" s="218">
        <f>SUM(D23:K23)</f>
        <v>0</v>
      </c>
    </row>
    <row r="24" spans="1:15" s="91" customFormat="1" ht="10" customHeight="1">
      <c r="A24" s="101"/>
      <c r="B24" s="98"/>
      <c r="C24" s="219"/>
      <c r="D24" s="100"/>
      <c r="E24" s="100"/>
      <c r="F24" s="184"/>
      <c r="G24" s="100"/>
      <c r="H24" s="100"/>
      <c r="I24" s="100"/>
      <c r="J24" s="100"/>
      <c r="K24" s="100"/>
      <c r="L24" s="100"/>
    </row>
    <row r="25" spans="1:15" s="91" customFormat="1" thickBot="1">
      <c r="A25" s="105" t="s">
        <v>129</v>
      </c>
      <c r="B25" s="98"/>
      <c r="C25" s="219"/>
      <c r="D25" s="110">
        <f>D10+D17+D21+D23</f>
        <v>6499829661</v>
      </c>
      <c r="E25" s="100"/>
      <c r="F25" s="110">
        <f>F10+F17+F21+F23</f>
        <v>1532320430</v>
      </c>
      <c r="G25" s="100"/>
      <c r="H25" s="110">
        <f>H10+H17+H21+H23</f>
        <v>366900000</v>
      </c>
      <c r="I25" s="100"/>
      <c r="J25" s="110">
        <f>J10+J17+J21+J23</f>
        <v>2885502564</v>
      </c>
      <c r="K25" s="100"/>
      <c r="L25" s="110">
        <f>L10+L17+L21+L23</f>
        <v>11284552655</v>
      </c>
      <c r="N25" s="91">
        <f>+'BS7-9'!K96</f>
        <v>11284552655</v>
      </c>
      <c r="O25" s="91">
        <f>+L25-N25</f>
        <v>0</v>
      </c>
    </row>
    <row r="26" spans="1:15" ht="22.5" customHeight="1" thickTop="1">
      <c r="A26" s="299" t="s">
        <v>55</v>
      </c>
      <c r="B26" s="299"/>
      <c r="C26" s="299"/>
      <c r="D26" s="299"/>
      <c r="E26" s="299"/>
      <c r="F26" s="299"/>
      <c r="G26" s="299"/>
      <c r="H26" s="299"/>
      <c r="I26" s="2"/>
    </row>
    <row r="27" spans="1:15" ht="22.5" customHeight="1">
      <c r="A27" s="299" t="s">
        <v>141</v>
      </c>
      <c r="B27" s="299"/>
      <c r="C27" s="299"/>
      <c r="D27" s="299"/>
      <c r="E27" s="299"/>
      <c r="F27" s="299"/>
      <c r="G27" s="299"/>
      <c r="H27" s="299"/>
      <c r="I27" s="2"/>
    </row>
    <row r="28" spans="1:15" s="91" customFormat="1" ht="22.5" customHeight="1">
      <c r="A28" s="101"/>
      <c r="B28" s="98"/>
      <c r="C28" s="98"/>
      <c r="D28" s="100"/>
      <c r="E28" s="100"/>
      <c r="F28" s="100"/>
      <c r="G28" s="100"/>
      <c r="H28" s="100"/>
      <c r="I28" s="100"/>
      <c r="J28" s="100"/>
      <c r="K28" s="100"/>
      <c r="L28" s="100"/>
    </row>
    <row r="29" spans="1:15" s="91" customFormat="1" ht="22.5" customHeight="1">
      <c r="A29" s="95"/>
      <c r="B29" s="95"/>
      <c r="C29" s="95"/>
      <c r="D29" s="300" t="s">
        <v>1</v>
      </c>
      <c r="E29" s="300"/>
      <c r="F29" s="300"/>
      <c r="G29" s="300"/>
      <c r="H29" s="300"/>
      <c r="I29" s="300"/>
      <c r="J29" s="300"/>
      <c r="K29" s="300"/>
      <c r="L29" s="300"/>
    </row>
    <row r="30" spans="1:15" s="91" customFormat="1" ht="22.5" customHeight="1">
      <c r="A30" s="95"/>
      <c r="B30" s="95"/>
      <c r="C30" s="95"/>
      <c r="D30" s="212"/>
      <c r="E30" s="212"/>
      <c r="F30" s="212"/>
      <c r="G30" s="212"/>
      <c r="H30" s="301" t="s">
        <v>79</v>
      </c>
      <c r="I30" s="301"/>
      <c r="J30" s="301"/>
      <c r="K30" s="212"/>
      <c r="L30" s="212"/>
    </row>
    <row r="31" spans="1:15" s="95" customFormat="1" ht="22.5" customHeight="1">
      <c r="D31" s="95" t="s">
        <v>53</v>
      </c>
      <c r="F31" s="178" t="s">
        <v>68</v>
      </c>
      <c r="G31" s="178"/>
      <c r="J31" s="95" t="s">
        <v>170</v>
      </c>
      <c r="K31" s="178"/>
      <c r="L31" s="95" t="s">
        <v>54</v>
      </c>
    </row>
    <row r="32" spans="1:15" s="98" customFormat="1" ht="22.5" customHeight="1">
      <c r="A32" s="95"/>
      <c r="B32" s="95"/>
      <c r="C32" s="120" t="s">
        <v>2</v>
      </c>
      <c r="D32" s="211" t="s">
        <v>45</v>
      </c>
      <c r="E32" s="178"/>
      <c r="F32" s="211" t="s">
        <v>67</v>
      </c>
      <c r="G32" s="178"/>
      <c r="H32" s="211" t="s">
        <v>156</v>
      </c>
      <c r="I32" s="95"/>
      <c r="J32" s="211" t="s">
        <v>169</v>
      </c>
      <c r="K32" s="178"/>
      <c r="L32" s="211" t="s">
        <v>52</v>
      </c>
    </row>
    <row r="33" spans="1:15" s="98" customFormat="1" ht="22.5" customHeight="1">
      <c r="A33" s="95"/>
      <c r="B33" s="95"/>
      <c r="C33" s="95"/>
      <c r="D33" s="298" t="s">
        <v>134</v>
      </c>
      <c r="E33" s="298"/>
      <c r="F33" s="298"/>
      <c r="G33" s="298"/>
      <c r="H33" s="298"/>
      <c r="I33" s="298"/>
      <c r="J33" s="298"/>
      <c r="K33" s="298"/>
      <c r="L33" s="298"/>
    </row>
    <row r="34" spans="1:15" s="91" customFormat="1" ht="22.5" customHeight="1">
      <c r="A34" s="112" t="s">
        <v>136</v>
      </c>
      <c r="B34" s="98"/>
      <c r="C34" s="98"/>
      <c r="D34" s="100"/>
      <c r="E34" s="100"/>
      <c r="F34" s="100"/>
      <c r="G34" s="100"/>
      <c r="H34" s="100"/>
      <c r="I34" s="100"/>
      <c r="J34" s="100"/>
      <c r="K34" s="100"/>
      <c r="L34" s="100"/>
    </row>
    <row r="35" spans="1:15" ht="22.5" customHeight="1">
      <c r="A35" s="112" t="s">
        <v>142</v>
      </c>
      <c r="B35" s="113"/>
      <c r="C35" s="113"/>
      <c r="D35" s="115">
        <f>D25</f>
        <v>6499829661</v>
      </c>
      <c r="E35" s="115"/>
      <c r="F35" s="115">
        <f>F25</f>
        <v>1532320430</v>
      </c>
      <c r="G35" s="115"/>
      <c r="H35" s="115">
        <f>H25</f>
        <v>366900000</v>
      </c>
      <c r="I35" s="115"/>
      <c r="J35" s="115">
        <f>J25</f>
        <v>2885502564</v>
      </c>
      <c r="K35" s="115"/>
      <c r="L35" s="115">
        <f>SUM(D35:K35)</f>
        <v>11284552655</v>
      </c>
    </row>
    <row r="36" spans="1:15" s="91" customFormat="1" ht="22.5" customHeight="1">
      <c r="A36" s="108"/>
      <c r="D36" s="106"/>
      <c r="E36" s="106"/>
      <c r="F36" s="106"/>
      <c r="G36" s="106"/>
      <c r="H36" s="106"/>
      <c r="I36" s="106"/>
      <c r="J36" s="106"/>
      <c r="K36" s="106"/>
      <c r="L36" s="106" t="s">
        <v>135</v>
      </c>
    </row>
    <row r="37" spans="1:15" s="91" customFormat="1" ht="22.5" customHeight="1">
      <c r="A37" s="135" t="s">
        <v>177</v>
      </c>
      <c r="D37" s="106"/>
      <c r="E37" s="106"/>
      <c r="F37" s="106"/>
      <c r="G37" s="106"/>
      <c r="H37" s="106"/>
      <c r="I37" s="106"/>
      <c r="J37" s="106"/>
      <c r="K37" s="106"/>
      <c r="L37" s="106"/>
    </row>
    <row r="38" spans="1:15" s="91" customFormat="1" ht="22.5" customHeight="1">
      <c r="A38" s="136" t="s">
        <v>179</v>
      </c>
      <c r="D38" s="183">
        <v>0</v>
      </c>
      <c r="E38" s="183"/>
      <c r="F38" s="183">
        <v>0</v>
      </c>
      <c r="G38" s="183"/>
      <c r="H38" s="183">
        <v>0</v>
      </c>
      <c r="I38" s="106"/>
      <c r="J38" s="185">
        <f>'PL10-11'!I47</f>
        <v>321497990</v>
      </c>
      <c r="K38" s="183"/>
      <c r="L38" s="222">
        <f>SUM(D38:K38)</f>
        <v>321497990</v>
      </c>
    </row>
    <row r="39" spans="1:15" s="91" customFormat="1" ht="22.5" customHeight="1">
      <c r="A39" s="135" t="s">
        <v>178</v>
      </c>
      <c r="D39" s="220">
        <f>SUM(D38)</f>
        <v>0</v>
      </c>
      <c r="E39" s="221"/>
      <c r="F39" s="220">
        <f>SUM(F38)</f>
        <v>0</v>
      </c>
      <c r="G39" s="221"/>
      <c r="H39" s="220">
        <f>SUM(H38)</f>
        <v>0</v>
      </c>
      <c r="I39" s="138"/>
      <c r="J39" s="137">
        <f>SUM(J38)</f>
        <v>321497990</v>
      </c>
      <c r="K39" s="138"/>
      <c r="L39" s="137">
        <f>SUM(L38)</f>
        <v>321497990</v>
      </c>
    </row>
    <row r="40" spans="1:15" s="91" customFormat="1" ht="22.5" customHeight="1">
      <c r="A40" s="108"/>
      <c r="D40" s="183"/>
      <c r="E40" s="183"/>
      <c r="F40" s="183"/>
      <c r="G40" s="183"/>
      <c r="H40" s="183"/>
      <c r="I40" s="183"/>
      <c r="J40" s="183"/>
      <c r="K40" s="183"/>
      <c r="L40" s="183"/>
    </row>
    <row r="41" spans="1:15" s="91" customFormat="1" ht="22.5" customHeight="1">
      <c r="A41" s="101" t="s">
        <v>180</v>
      </c>
      <c r="B41" s="98"/>
      <c r="C41" s="219">
        <v>20</v>
      </c>
      <c r="D41" s="218">
        <v>0</v>
      </c>
      <c r="E41" s="184"/>
      <c r="F41" s="218">
        <v>0</v>
      </c>
      <c r="G41" s="184"/>
      <c r="H41" s="223">
        <v>16100000</v>
      </c>
      <c r="I41" s="222"/>
      <c r="J41" s="223">
        <f>-H41</f>
        <v>-16100000</v>
      </c>
      <c r="K41" s="184"/>
      <c r="L41" s="218">
        <f>SUM(D41:K41)</f>
        <v>0</v>
      </c>
    </row>
    <row r="42" spans="1:15" s="91" customFormat="1" ht="10" customHeight="1">
      <c r="A42" s="101"/>
      <c r="B42" s="98"/>
      <c r="C42" s="98"/>
      <c r="D42" s="100"/>
      <c r="E42" s="100"/>
      <c r="F42" s="100"/>
      <c r="G42" s="100"/>
      <c r="H42" s="100"/>
      <c r="I42" s="100"/>
      <c r="J42" s="100"/>
      <c r="K42" s="100"/>
      <c r="L42" s="100"/>
    </row>
    <row r="43" spans="1:15" s="91" customFormat="1" thickBot="1">
      <c r="A43" s="105" t="s">
        <v>139</v>
      </c>
      <c r="B43" s="98"/>
      <c r="C43" s="98"/>
      <c r="D43" s="110">
        <f>+D35+D39+D41</f>
        <v>6499829661</v>
      </c>
      <c r="E43" s="100"/>
      <c r="F43" s="110">
        <f>+F35+F39+F41</f>
        <v>1532320430</v>
      </c>
      <c r="G43" s="100"/>
      <c r="H43" s="110">
        <f>+H35+H39+H41</f>
        <v>383000000</v>
      </c>
      <c r="I43" s="100"/>
      <c r="J43" s="110">
        <f>+J35+J39+J41</f>
        <v>3190900554</v>
      </c>
      <c r="K43" s="100"/>
      <c r="L43" s="110">
        <f>+L35+L39+L41</f>
        <v>11606050645</v>
      </c>
      <c r="N43" s="91">
        <f>+'BS7-9'!I96</f>
        <v>11606050645</v>
      </c>
      <c r="O43" s="175">
        <f>+L43-N43</f>
        <v>0</v>
      </c>
    </row>
    <row r="44" spans="1:15" ht="22.5" customHeight="1" thickTop="1"/>
    <row r="45" spans="1:15" ht="22.5" customHeight="1">
      <c r="A45" s="101"/>
      <c r="B45" s="98"/>
      <c r="C45" s="98"/>
      <c r="D45" s="100"/>
      <c r="E45" s="100"/>
      <c r="F45" s="100"/>
      <c r="G45" s="100"/>
      <c r="H45" s="100"/>
      <c r="I45" s="100"/>
      <c r="J45" s="100"/>
      <c r="K45" s="100"/>
      <c r="L45" s="100"/>
    </row>
  </sheetData>
  <mergeCells count="10">
    <mergeCell ref="D8:L8"/>
    <mergeCell ref="A1:H1"/>
    <mergeCell ref="A2:H2"/>
    <mergeCell ref="D4:L4"/>
    <mergeCell ref="H5:J5"/>
    <mergeCell ref="A26:H26"/>
    <mergeCell ref="A27:H27"/>
    <mergeCell ref="D29:L29"/>
    <mergeCell ref="H30:J30"/>
    <mergeCell ref="D33:L33"/>
  </mergeCells>
  <pageMargins left="0.7" right="0.4" top="0.48" bottom="0.5" header="0.5" footer="0.5"/>
  <pageSetup paperSize="9" scale="87" firstPageNumber="14" fitToHeight="0" orientation="landscape" useFirstPageNumber="1" r:id="rId1"/>
  <headerFooter scaleWithDoc="0" alignWithMargins="0">
    <oddFooter>&amp;L&amp;"Angsana New,Regular"&amp;15  หมายเหตุประกอบงบการเงินเป็นส่วนหนึ่งของงบการเงินนี้
&amp;C&amp;"Angsana New,Regular"&amp;15&amp;P</oddFooter>
  </headerFooter>
  <rowBreaks count="1" manualBreakCount="1">
    <brk id="25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126"/>
  <sheetViews>
    <sheetView showGridLines="0" tabSelected="1" view="pageBreakPreview" topLeftCell="A29" zoomScale="85" zoomScaleNormal="85" zoomScaleSheetLayoutView="85" workbookViewId="0">
      <selection activeCell="C38" sqref="C38"/>
    </sheetView>
  </sheetViews>
  <sheetFormatPr defaultColWidth="10.7265625" defaultRowHeight="21.75" customHeight="1"/>
  <cols>
    <col min="1" max="1" width="47" style="229" customWidth="1"/>
    <col min="2" max="2" width="2" style="229" customWidth="1"/>
    <col min="3" max="3" width="11.26953125" style="240" customWidth="1"/>
    <col min="4" max="4" width="2.81640625" style="240" customWidth="1"/>
    <col min="5" max="5" width="14.81640625" style="274" customWidth="1"/>
    <col min="6" max="6" width="0.81640625" style="229" customWidth="1"/>
    <col min="7" max="7" width="14.81640625" style="274" customWidth="1"/>
    <col min="8" max="8" width="0.81640625" style="229" customWidth="1"/>
    <col min="9" max="9" width="14.81640625" style="275" customWidth="1"/>
    <col min="10" max="10" width="0.81640625" style="229" customWidth="1"/>
    <col min="11" max="11" width="14.81640625" style="274" customWidth="1"/>
    <col min="12" max="16384" width="10.7265625" style="229"/>
  </cols>
  <sheetData>
    <row r="1" spans="1:11" ht="21.75" customHeight="1">
      <c r="A1" s="224" t="s">
        <v>55</v>
      </c>
      <c r="B1" s="225"/>
      <c r="C1" s="226"/>
      <c r="D1" s="226"/>
      <c r="E1" s="227"/>
      <c r="F1" s="225"/>
      <c r="G1" s="227"/>
      <c r="H1" s="225"/>
      <c r="I1" s="228"/>
      <c r="J1" s="225"/>
      <c r="K1" s="227"/>
    </row>
    <row r="2" spans="1:11" ht="21.75" customHeight="1">
      <c r="A2" s="224" t="s">
        <v>33</v>
      </c>
      <c r="B2" s="225"/>
      <c r="C2" s="226"/>
      <c r="D2" s="226"/>
      <c r="E2" s="227"/>
      <c r="F2" s="225"/>
      <c r="G2" s="227"/>
      <c r="H2" s="225"/>
      <c r="I2" s="228"/>
      <c r="J2" s="225"/>
      <c r="K2" s="227"/>
    </row>
    <row r="3" spans="1:11" ht="21.75" customHeight="1">
      <c r="A3" s="304" t="s">
        <v>135</v>
      </c>
      <c r="B3" s="304"/>
      <c r="C3" s="304"/>
      <c r="D3" s="304"/>
      <c r="E3" s="304"/>
      <c r="F3" s="304"/>
      <c r="G3" s="304"/>
      <c r="H3" s="304"/>
      <c r="I3" s="304"/>
      <c r="J3" s="304"/>
      <c r="K3" s="304"/>
    </row>
    <row r="4" spans="1:11" s="230" customFormat="1" ht="21.75" customHeight="1">
      <c r="C4" s="231"/>
      <c r="D4" s="231"/>
      <c r="E4" s="232"/>
      <c r="F4" s="233" t="s">
        <v>0</v>
      </c>
      <c r="G4" s="232"/>
      <c r="H4" s="233"/>
      <c r="I4" s="234"/>
      <c r="J4" s="233" t="s">
        <v>1</v>
      </c>
      <c r="K4" s="232"/>
    </row>
    <row r="5" spans="1:11" s="230" customFormat="1" ht="21.75" customHeight="1">
      <c r="C5" s="231"/>
      <c r="D5" s="231"/>
      <c r="E5" s="305" t="s">
        <v>137</v>
      </c>
      <c r="F5" s="305"/>
      <c r="G5" s="305"/>
      <c r="H5" s="233"/>
      <c r="I5" s="305" t="s">
        <v>137</v>
      </c>
      <c r="J5" s="305"/>
      <c r="K5" s="305"/>
    </row>
    <row r="6" spans="1:11" ht="21.75" customHeight="1">
      <c r="C6" s="235"/>
      <c r="D6" s="236"/>
      <c r="E6" s="237">
        <v>2562</v>
      </c>
      <c r="F6" s="237"/>
      <c r="G6" s="237">
        <v>2561</v>
      </c>
      <c r="H6" s="238"/>
      <c r="I6" s="237">
        <v>2562</v>
      </c>
      <c r="J6" s="237"/>
      <c r="K6" s="237">
        <v>2561</v>
      </c>
    </row>
    <row r="7" spans="1:11" ht="21.75" customHeight="1">
      <c r="C7" s="235"/>
      <c r="D7" s="236"/>
      <c r="E7" s="303" t="s">
        <v>134</v>
      </c>
      <c r="F7" s="303"/>
      <c r="G7" s="303"/>
      <c r="H7" s="303"/>
      <c r="I7" s="303"/>
      <c r="J7" s="303"/>
      <c r="K7" s="303"/>
    </row>
    <row r="8" spans="1:11" ht="21.75" customHeight="1">
      <c r="A8" s="239" t="s">
        <v>34</v>
      </c>
      <c r="B8" s="230"/>
      <c r="E8" s="241"/>
      <c r="F8" s="242"/>
      <c r="G8" s="241"/>
      <c r="H8" s="242"/>
      <c r="I8" s="243"/>
      <c r="J8" s="242"/>
      <c r="K8" s="243"/>
    </row>
    <row r="9" spans="1:11" ht="21.75" customHeight="1">
      <c r="A9" s="244" t="s">
        <v>94</v>
      </c>
      <c r="E9" s="245">
        <v>1354121816</v>
      </c>
      <c r="F9" s="245"/>
      <c r="G9" s="245">
        <v>507339441</v>
      </c>
      <c r="H9" s="245"/>
      <c r="I9" s="245">
        <v>321497990</v>
      </c>
      <c r="J9" s="245"/>
      <c r="K9" s="245">
        <v>172477629</v>
      </c>
    </row>
    <row r="10" spans="1:11" ht="21.75" customHeight="1">
      <c r="A10" s="246" t="s">
        <v>182</v>
      </c>
      <c r="E10" s="245"/>
      <c r="F10" s="245"/>
      <c r="G10" s="245"/>
      <c r="H10" s="245"/>
      <c r="I10" s="247"/>
      <c r="J10" s="245"/>
      <c r="K10" s="247"/>
    </row>
    <row r="11" spans="1:11" ht="21.75" customHeight="1">
      <c r="A11" s="248" t="s">
        <v>93</v>
      </c>
      <c r="E11" s="245">
        <v>391588749</v>
      </c>
      <c r="F11" s="245"/>
      <c r="G11" s="245">
        <v>220301041</v>
      </c>
      <c r="H11" s="245"/>
      <c r="I11" s="247">
        <v>70502864</v>
      </c>
      <c r="J11" s="245"/>
      <c r="K11" s="247">
        <v>69757921</v>
      </c>
    </row>
    <row r="12" spans="1:11" ht="21.75" customHeight="1">
      <c r="A12" s="248" t="s">
        <v>161</v>
      </c>
      <c r="E12" s="245">
        <v>281162070</v>
      </c>
      <c r="F12" s="245"/>
      <c r="G12" s="245">
        <v>378239044</v>
      </c>
      <c r="H12" s="245"/>
      <c r="I12" s="247">
        <v>251491703</v>
      </c>
      <c r="J12" s="245"/>
      <c r="K12" s="247">
        <v>295608270</v>
      </c>
    </row>
    <row r="13" spans="1:11" ht="21.75" customHeight="1">
      <c r="A13" s="229" t="s">
        <v>35</v>
      </c>
      <c r="E13" s="245">
        <v>11377594</v>
      </c>
      <c r="F13" s="245"/>
      <c r="G13" s="245">
        <v>14240649</v>
      </c>
      <c r="H13" s="245"/>
      <c r="I13" s="247">
        <v>3148105</v>
      </c>
      <c r="J13" s="245"/>
      <c r="K13" s="247">
        <v>4051495</v>
      </c>
    </row>
    <row r="14" spans="1:11" ht="21.75" customHeight="1">
      <c r="A14" s="249" t="s">
        <v>240</v>
      </c>
      <c r="E14" s="245">
        <v>-7080689</v>
      </c>
      <c r="F14" s="245"/>
      <c r="G14" s="245">
        <v>1986187</v>
      </c>
      <c r="H14" s="245"/>
      <c r="I14" s="247">
        <v>-5738040</v>
      </c>
      <c r="J14" s="245"/>
      <c r="K14" s="247">
        <v>1016186</v>
      </c>
    </row>
    <row r="15" spans="1:11" ht="21.75" hidden="1" customHeight="1">
      <c r="A15" s="248" t="s">
        <v>183</v>
      </c>
      <c r="E15" s="184">
        <v>0</v>
      </c>
      <c r="F15" s="245"/>
      <c r="G15" s="184">
        <v>0</v>
      </c>
      <c r="H15" s="245"/>
      <c r="I15" s="184">
        <v>0</v>
      </c>
      <c r="J15" s="245"/>
      <c r="K15" s="247">
        <v>0</v>
      </c>
    </row>
    <row r="16" spans="1:11" ht="21.75" customHeight="1">
      <c r="A16" s="248" t="s">
        <v>115</v>
      </c>
      <c r="E16" s="245"/>
      <c r="F16" s="245"/>
      <c r="G16" s="245"/>
      <c r="H16" s="245"/>
      <c r="I16" s="247"/>
      <c r="J16" s="245"/>
      <c r="K16" s="247"/>
    </row>
    <row r="17" spans="1:11" ht="21.75" customHeight="1">
      <c r="A17" s="229" t="s">
        <v>230</v>
      </c>
      <c r="E17" s="245">
        <v>-713477471</v>
      </c>
      <c r="F17" s="245"/>
      <c r="G17" s="245">
        <v>-277045750</v>
      </c>
      <c r="H17" s="245"/>
      <c r="I17" s="247">
        <v>-103678287</v>
      </c>
      <c r="J17" s="245"/>
      <c r="K17" s="247">
        <v>-235111015</v>
      </c>
    </row>
    <row r="18" spans="1:11" ht="21.75" customHeight="1">
      <c r="A18" s="229" t="s">
        <v>118</v>
      </c>
      <c r="E18" s="245">
        <v>8378292</v>
      </c>
      <c r="F18" s="245"/>
      <c r="G18" s="245">
        <v>8642770</v>
      </c>
      <c r="H18" s="245"/>
      <c r="I18" s="184">
        <v>0</v>
      </c>
      <c r="J18" s="245"/>
      <c r="K18" s="184">
        <v>0</v>
      </c>
    </row>
    <row r="19" spans="1:11" ht="21.75" customHeight="1">
      <c r="A19" s="229" t="s">
        <v>114</v>
      </c>
      <c r="E19" s="245">
        <v>-1888722</v>
      </c>
      <c r="F19" s="245"/>
      <c r="G19" s="184">
        <v>0</v>
      </c>
      <c r="H19" s="245"/>
      <c r="I19" s="247">
        <v>-640735</v>
      </c>
      <c r="J19" s="245"/>
      <c r="K19" s="247">
        <v>-2883860</v>
      </c>
    </row>
    <row r="20" spans="1:11" ht="21.75" customHeight="1">
      <c r="A20" s="248" t="s">
        <v>184</v>
      </c>
      <c r="E20" s="245">
        <v>4673969</v>
      </c>
      <c r="F20" s="245"/>
      <c r="G20" s="245">
        <v>2574874</v>
      </c>
      <c r="H20" s="245"/>
      <c r="I20" s="247">
        <v>4098309</v>
      </c>
      <c r="J20" s="245"/>
      <c r="K20" s="247">
        <v>2326523</v>
      </c>
    </row>
    <row r="21" spans="1:11" ht="21.75" customHeight="1">
      <c r="A21" s="229" t="s">
        <v>185</v>
      </c>
      <c r="E21" s="245">
        <v>-234032522</v>
      </c>
      <c r="F21" s="245"/>
      <c r="G21" s="245">
        <v>-198986099</v>
      </c>
      <c r="H21" s="245"/>
      <c r="I21" s="247">
        <v>-154522342</v>
      </c>
      <c r="J21" s="245"/>
      <c r="K21" s="247">
        <v>-115594988</v>
      </c>
    </row>
    <row r="22" spans="1:11" ht="21.75" customHeight="1">
      <c r="A22" s="229" t="s">
        <v>105</v>
      </c>
      <c r="E22" s="247">
        <v>3350620</v>
      </c>
      <c r="F22" s="245"/>
      <c r="G22" s="247">
        <v>3595573</v>
      </c>
      <c r="H22" s="245"/>
      <c r="I22" s="247">
        <v>3350620</v>
      </c>
      <c r="J22" s="245"/>
      <c r="K22" s="247">
        <v>3595572</v>
      </c>
    </row>
    <row r="23" spans="1:11" ht="21.75" customHeight="1">
      <c r="A23" s="229" t="s">
        <v>125</v>
      </c>
      <c r="E23" s="247">
        <v>-71010081</v>
      </c>
      <c r="F23" s="245"/>
      <c r="G23" s="247">
        <v>-90621000</v>
      </c>
      <c r="H23" s="245"/>
      <c r="I23" s="184">
        <v>0</v>
      </c>
      <c r="J23" s="245"/>
      <c r="K23" s="184">
        <v>0</v>
      </c>
    </row>
    <row r="24" spans="1:11" ht="21.75" customHeight="1">
      <c r="A24" s="229" t="s">
        <v>107</v>
      </c>
      <c r="E24" s="245">
        <v>4593544</v>
      </c>
      <c r="F24" s="245"/>
      <c r="G24" s="245">
        <v>262529896</v>
      </c>
      <c r="H24" s="245"/>
      <c r="I24" s="184">
        <v>0</v>
      </c>
      <c r="J24" s="245"/>
      <c r="K24" s="184">
        <v>0</v>
      </c>
    </row>
    <row r="25" spans="1:11" ht="21.75" customHeight="1">
      <c r="A25" s="229" t="s">
        <v>104</v>
      </c>
      <c r="E25" s="184">
        <v>0</v>
      </c>
      <c r="F25" s="247">
        <v>0</v>
      </c>
      <c r="G25" s="184">
        <v>0</v>
      </c>
      <c r="H25" s="247">
        <v>0</v>
      </c>
      <c r="I25" s="247">
        <v>-52992971</v>
      </c>
      <c r="J25" s="245"/>
      <c r="K25" s="184">
        <v>0</v>
      </c>
    </row>
    <row r="26" spans="1:11" ht="21.75" customHeight="1">
      <c r="A26" s="229" t="s">
        <v>186</v>
      </c>
      <c r="E26" s="245">
        <v>-132717517</v>
      </c>
      <c r="F26" s="245"/>
      <c r="G26" s="245">
        <v>-261588764</v>
      </c>
      <c r="H26" s="245"/>
      <c r="I26" s="247">
        <v>-271199927</v>
      </c>
      <c r="J26" s="245"/>
      <c r="K26" s="247">
        <v>-252961364</v>
      </c>
    </row>
    <row r="27" spans="1:11" ht="21.75" customHeight="1">
      <c r="E27" s="250"/>
      <c r="F27" s="251"/>
      <c r="G27" s="250"/>
      <c r="H27" s="251"/>
      <c r="I27" s="252"/>
      <c r="J27" s="251"/>
      <c r="K27" s="252"/>
    </row>
    <row r="28" spans="1:11" ht="21.75" customHeight="1">
      <c r="A28" s="246" t="s">
        <v>187</v>
      </c>
      <c r="E28" s="245"/>
      <c r="F28" s="245"/>
      <c r="G28" s="245"/>
      <c r="H28" s="245"/>
      <c r="I28" s="247"/>
      <c r="J28" s="245"/>
      <c r="K28" s="247"/>
    </row>
    <row r="29" spans="1:11" ht="21.75" customHeight="1">
      <c r="A29" s="229" t="s">
        <v>188</v>
      </c>
      <c r="E29" s="245">
        <v>-2327802</v>
      </c>
      <c r="F29" s="245"/>
      <c r="G29" s="245">
        <v>-4209193</v>
      </c>
      <c r="H29" s="245"/>
      <c r="I29" s="247">
        <v>-21741835</v>
      </c>
      <c r="J29" s="245"/>
      <c r="K29" s="247">
        <v>19422445</v>
      </c>
    </row>
    <row r="30" spans="1:11" ht="21.75" customHeight="1">
      <c r="A30" s="229" t="s">
        <v>241</v>
      </c>
      <c r="E30" s="245">
        <v>-107910472</v>
      </c>
      <c r="F30" s="245"/>
      <c r="G30" s="245">
        <v>-22629317</v>
      </c>
      <c r="H30" s="245"/>
      <c r="I30" s="247">
        <v>-176899079</v>
      </c>
      <c r="J30" s="245"/>
      <c r="K30" s="247">
        <v>-54556583</v>
      </c>
    </row>
    <row r="31" spans="1:11" ht="21.75" customHeight="1">
      <c r="A31" s="229" t="s">
        <v>189</v>
      </c>
      <c r="E31" s="245">
        <v>56301411</v>
      </c>
      <c r="F31" s="245"/>
      <c r="G31" s="245">
        <v>108138663</v>
      </c>
      <c r="H31" s="245"/>
      <c r="I31" s="184">
        <v>0</v>
      </c>
      <c r="J31" s="245"/>
      <c r="K31" s="184">
        <v>0</v>
      </c>
    </row>
    <row r="32" spans="1:11" ht="21.75" hidden="1" customHeight="1">
      <c r="A32" s="229" t="s">
        <v>7</v>
      </c>
      <c r="E32" s="184"/>
      <c r="F32" s="245"/>
      <c r="G32" s="245"/>
      <c r="H32" s="251"/>
      <c r="I32" s="184"/>
      <c r="J32" s="245"/>
      <c r="K32" s="184"/>
    </row>
    <row r="33" spans="1:11" ht="21.75" customHeight="1">
      <c r="A33" s="229" t="s">
        <v>36</v>
      </c>
      <c r="E33" s="245">
        <v>355572148</v>
      </c>
      <c r="F33" s="245"/>
      <c r="G33" s="245">
        <v>-6389197</v>
      </c>
      <c r="H33" s="245"/>
      <c r="I33" s="247">
        <v>239072570</v>
      </c>
      <c r="J33" s="245"/>
      <c r="K33" s="247">
        <v>-7403077</v>
      </c>
    </row>
    <row r="34" spans="1:11" ht="21.75" customHeight="1">
      <c r="A34" s="229" t="s">
        <v>37</v>
      </c>
      <c r="E34" s="245">
        <v>16134787</v>
      </c>
      <c r="F34" s="245"/>
      <c r="G34" s="245">
        <v>-9722299</v>
      </c>
      <c r="H34" s="245"/>
      <c r="I34" s="247">
        <v>7795092</v>
      </c>
      <c r="J34" s="245"/>
      <c r="K34" s="247">
        <v>-1342462</v>
      </c>
    </row>
    <row r="35" spans="1:11" ht="21.75" customHeight="1">
      <c r="A35" s="229" t="s">
        <v>190</v>
      </c>
      <c r="E35" s="245">
        <v>-90883886</v>
      </c>
      <c r="F35" s="245"/>
      <c r="G35" s="245">
        <v>-360449989</v>
      </c>
      <c r="H35" s="245"/>
      <c r="I35" s="247">
        <v>3346768</v>
      </c>
      <c r="J35" s="245"/>
      <c r="K35" s="247">
        <v>120540080</v>
      </c>
    </row>
    <row r="36" spans="1:11" ht="21.75" customHeight="1">
      <c r="A36" s="229" t="s">
        <v>242</v>
      </c>
      <c r="E36" s="245">
        <v>-477693559</v>
      </c>
      <c r="F36" s="245"/>
      <c r="G36" s="245">
        <v>239638189</v>
      </c>
      <c r="H36" s="245"/>
      <c r="I36" s="247">
        <v>-68240798</v>
      </c>
      <c r="J36" s="245"/>
      <c r="K36" s="222">
        <v>-145388703</v>
      </c>
    </row>
    <row r="37" spans="1:11" ht="21.75" customHeight="1">
      <c r="A37" s="229" t="s">
        <v>73</v>
      </c>
      <c r="E37" s="245">
        <v>-31637007</v>
      </c>
      <c r="F37" s="245"/>
      <c r="G37" s="245">
        <v>-20378534</v>
      </c>
      <c r="H37" s="245"/>
      <c r="I37" s="247">
        <v>165851</v>
      </c>
      <c r="J37" s="245"/>
      <c r="K37" s="247">
        <v>-585133</v>
      </c>
    </row>
    <row r="38" spans="1:11" ht="21.75" customHeight="1">
      <c r="A38" s="229" t="s">
        <v>191</v>
      </c>
      <c r="E38" s="245">
        <v>-440508</v>
      </c>
      <c r="F38" s="245"/>
      <c r="G38" s="245">
        <v>-35612922</v>
      </c>
      <c r="H38" s="245"/>
      <c r="I38" s="247">
        <v>-640275</v>
      </c>
      <c r="J38" s="245"/>
      <c r="K38" s="247">
        <v>-32483479</v>
      </c>
    </row>
    <row r="39" spans="1:11" ht="21.75" customHeight="1">
      <c r="A39" s="229" t="s">
        <v>192</v>
      </c>
      <c r="E39" s="245">
        <v>-4197815</v>
      </c>
      <c r="F39" s="245"/>
      <c r="G39" s="245">
        <v>-10128071</v>
      </c>
      <c r="H39" s="245"/>
      <c r="I39" s="184">
        <v>0</v>
      </c>
      <c r="J39" s="245"/>
      <c r="K39" s="184">
        <v>0</v>
      </c>
    </row>
    <row r="40" spans="1:11" ht="21.75" customHeight="1">
      <c r="A40" s="229" t="s">
        <v>38</v>
      </c>
      <c r="E40" s="245">
        <v>-12820275</v>
      </c>
      <c r="F40" s="245"/>
      <c r="G40" s="245">
        <v>-17942851</v>
      </c>
      <c r="H40" s="245"/>
      <c r="I40" s="247">
        <v>-7610330</v>
      </c>
      <c r="J40" s="245"/>
      <c r="K40" s="247">
        <v>-13115989</v>
      </c>
    </row>
    <row r="41" spans="1:11" ht="21.75" customHeight="1">
      <c r="A41" s="248" t="s">
        <v>246</v>
      </c>
      <c r="E41" s="247">
        <v>-2828376</v>
      </c>
      <c r="F41" s="245"/>
      <c r="G41" s="245">
        <v>-501754</v>
      </c>
      <c r="H41" s="245"/>
      <c r="I41" s="247">
        <v>-2828376</v>
      </c>
      <c r="J41" s="245"/>
      <c r="K41" s="247">
        <v>-501754</v>
      </c>
    </row>
    <row r="42" spans="1:11" ht="21.75" customHeight="1">
      <c r="A42" s="248" t="s">
        <v>151</v>
      </c>
      <c r="E42" s="247">
        <v>37778815</v>
      </c>
      <c r="F42" s="245"/>
      <c r="G42" s="245">
        <v>92477484</v>
      </c>
      <c r="H42" s="245"/>
      <c r="I42" s="247">
        <v>-5952149</v>
      </c>
      <c r="J42" s="245"/>
      <c r="K42" s="247">
        <v>13956106</v>
      </c>
    </row>
    <row r="43" spans="1:11" ht="21.75" customHeight="1">
      <c r="A43" s="248" t="s">
        <v>193</v>
      </c>
      <c r="E43" s="247">
        <v>-18025648</v>
      </c>
      <c r="F43" s="245"/>
      <c r="G43" s="184">
        <v>0</v>
      </c>
      <c r="H43" s="245"/>
      <c r="I43" s="247">
        <v>-3306601</v>
      </c>
      <c r="J43" s="245"/>
      <c r="K43" s="184">
        <v>0</v>
      </c>
    </row>
    <row r="44" spans="1:11" s="242" customFormat="1" ht="21.75" customHeight="1">
      <c r="A44" s="229" t="s">
        <v>39</v>
      </c>
      <c r="B44" s="229"/>
      <c r="C44" s="253"/>
      <c r="D44" s="253"/>
      <c r="E44" s="254">
        <v>-2140000</v>
      </c>
      <c r="F44" s="245"/>
      <c r="G44" s="254">
        <v>7636413</v>
      </c>
      <c r="H44" s="245"/>
      <c r="I44" s="255">
        <v>-2140000</v>
      </c>
      <c r="J44" s="245"/>
      <c r="K44" s="255">
        <v>130236</v>
      </c>
    </row>
    <row r="45" spans="1:11" ht="21.75" customHeight="1">
      <c r="A45" s="229" t="s">
        <v>194</v>
      </c>
      <c r="E45" s="245">
        <f>SUM(E9:E44)</f>
        <v>613921465</v>
      </c>
      <c r="F45" s="245"/>
      <c r="G45" s="245">
        <f>SUM(G9:G44)</f>
        <v>531134484</v>
      </c>
      <c r="H45" s="245"/>
      <c r="I45" s="245">
        <f>SUM(I9:I44)</f>
        <v>26338127</v>
      </c>
      <c r="J45" s="245"/>
      <c r="K45" s="245">
        <f>SUM(K9:K44)</f>
        <v>-159045944</v>
      </c>
    </row>
    <row r="46" spans="1:11" ht="21.75" customHeight="1">
      <c r="A46" s="256" t="s">
        <v>195</v>
      </c>
      <c r="E46" s="245">
        <v>1652139</v>
      </c>
      <c r="F46" s="245"/>
      <c r="G46" s="245">
        <v>8484373</v>
      </c>
      <c r="H46" s="245"/>
      <c r="I46" s="184">
        <v>0</v>
      </c>
      <c r="J46" s="245"/>
      <c r="K46" s="247">
        <v>5289370</v>
      </c>
    </row>
    <row r="47" spans="1:11" ht="21.75" customHeight="1">
      <c r="A47" s="256" t="s">
        <v>196</v>
      </c>
      <c r="E47" s="245">
        <v>-211586542</v>
      </c>
      <c r="F47" s="245"/>
      <c r="G47" s="245">
        <v>-85462458</v>
      </c>
      <c r="H47" s="245"/>
      <c r="I47" s="247">
        <v>-24756354</v>
      </c>
      <c r="J47" s="245"/>
      <c r="K47" s="247">
        <v>-9349963</v>
      </c>
    </row>
    <row r="48" spans="1:11" ht="21.75" customHeight="1">
      <c r="A48" s="257" t="s">
        <v>197</v>
      </c>
      <c r="E48" s="258">
        <f>SUM(E45:E47)</f>
        <v>403987062</v>
      </c>
      <c r="F48" s="259"/>
      <c r="G48" s="258">
        <f>SUM(G45:G47)</f>
        <v>454156399</v>
      </c>
      <c r="H48" s="259"/>
      <c r="I48" s="260">
        <f>SUM(I45:I47)</f>
        <v>1581773</v>
      </c>
      <c r="J48" s="259"/>
      <c r="K48" s="260">
        <f>SUM(K45:K47)</f>
        <v>-163106537</v>
      </c>
    </row>
    <row r="49" spans="1:11" ht="21.75" customHeight="1">
      <c r="A49" s="257"/>
      <c r="E49" s="259"/>
      <c r="F49" s="259"/>
      <c r="G49" s="259"/>
      <c r="H49" s="259"/>
      <c r="I49" s="261"/>
      <c r="J49" s="259"/>
      <c r="K49" s="261"/>
    </row>
    <row r="50" spans="1:11" ht="21.75" customHeight="1">
      <c r="A50" s="224" t="s">
        <v>55</v>
      </c>
      <c r="B50" s="225"/>
      <c r="C50" s="226"/>
      <c r="D50" s="226"/>
      <c r="E50" s="227"/>
      <c r="F50" s="225"/>
      <c r="G50" s="227"/>
      <c r="H50" s="225"/>
      <c r="I50" s="228"/>
      <c r="J50" s="225"/>
      <c r="K50" s="227"/>
    </row>
    <row r="51" spans="1:11" ht="21.75" customHeight="1">
      <c r="A51" s="224" t="s">
        <v>143</v>
      </c>
      <c r="B51" s="225"/>
      <c r="C51" s="226"/>
      <c r="D51" s="226"/>
      <c r="E51" s="227"/>
      <c r="F51" s="225"/>
      <c r="G51" s="227"/>
      <c r="H51" s="225"/>
      <c r="I51" s="228"/>
      <c r="J51" s="225"/>
      <c r="K51" s="227"/>
    </row>
    <row r="52" spans="1:11" ht="21.75" customHeight="1">
      <c r="A52" s="304" t="s">
        <v>135</v>
      </c>
      <c r="B52" s="304"/>
      <c r="C52" s="304"/>
      <c r="D52" s="304"/>
      <c r="E52" s="304"/>
      <c r="F52" s="304"/>
      <c r="G52" s="304"/>
      <c r="H52" s="304"/>
      <c r="I52" s="304"/>
      <c r="J52" s="304"/>
      <c r="K52" s="304"/>
    </row>
    <row r="53" spans="1:11" s="230" customFormat="1" ht="21.75" customHeight="1">
      <c r="C53" s="231"/>
      <c r="D53" s="231"/>
      <c r="E53" s="232"/>
      <c r="F53" s="233" t="s">
        <v>0</v>
      </c>
      <c r="G53" s="232"/>
      <c r="H53" s="233"/>
      <c r="I53" s="234"/>
      <c r="J53" s="233" t="s">
        <v>1</v>
      </c>
      <c r="K53" s="232"/>
    </row>
    <row r="54" spans="1:11" s="230" customFormat="1" ht="21.75" customHeight="1">
      <c r="C54" s="231"/>
      <c r="D54" s="231"/>
      <c r="E54" s="305" t="s">
        <v>137</v>
      </c>
      <c r="F54" s="305"/>
      <c r="G54" s="305"/>
      <c r="H54" s="233"/>
      <c r="I54" s="305" t="s">
        <v>137</v>
      </c>
      <c r="J54" s="305"/>
      <c r="K54" s="305"/>
    </row>
    <row r="55" spans="1:11" ht="21.75" customHeight="1">
      <c r="C55" s="235"/>
      <c r="D55" s="236"/>
      <c r="E55" s="237">
        <v>2562</v>
      </c>
      <c r="F55" s="237"/>
      <c r="G55" s="237">
        <v>2561</v>
      </c>
      <c r="H55" s="238"/>
      <c r="I55" s="237">
        <v>2562</v>
      </c>
      <c r="J55" s="237"/>
      <c r="K55" s="237">
        <v>2561</v>
      </c>
    </row>
    <row r="56" spans="1:11" ht="21.75" customHeight="1">
      <c r="C56" s="235"/>
      <c r="D56" s="236"/>
      <c r="E56" s="303" t="s">
        <v>134</v>
      </c>
      <c r="F56" s="303"/>
      <c r="G56" s="303"/>
      <c r="H56" s="303"/>
      <c r="I56" s="303"/>
      <c r="J56" s="303"/>
      <c r="K56" s="303"/>
    </row>
    <row r="57" spans="1:11" ht="21.75" customHeight="1">
      <c r="A57" s="239" t="s">
        <v>40</v>
      </c>
      <c r="E57" s="262"/>
      <c r="F57" s="262"/>
      <c r="G57" s="262"/>
      <c r="H57" s="262"/>
      <c r="I57" s="263"/>
      <c r="J57" s="262"/>
      <c r="K57" s="263"/>
    </row>
    <row r="58" spans="1:11" ht="21.75" hidden="1" customHeight="1">
      <c r="A58" s="249" t="s">
        <v>123</v>
      </c>
      <c r="E58" s="184">
        <v>0</v>
      </c>
      <c r="F58" s="245"/>
      <c r="G58" s="184">
        <v>0</v>
      </c>
      <c r="H58" s="245"/>
      <c r="I58" s="184"/>
      <c r="J58" s="245"/>
      <c r="K58" s="184">
        <v>0</v>
      </c>
    </row>
    <row r="59" spans="1:11" ht="21.75" customHeight="1">
      <c r="A59" s="249" t="s">
        <v>232</v>
      </c>
      <c r="E59" s="184">
        <v>0</v>
      </c>
      <c r="F59" s="245"/>
      <c r="G59" s="184">
        <v>0</v>
      </c>
      <c r="H59" s="245"/>
      <c r="I59" s="247">
        <v>-216614464</v>
      </c>
      <c r="J59" s="245"/>
      <c r="K59" s="247">
        <v>-90543315</v>
      </c>
    </row>
    <row r="60" spans="1:11" ht="21.75" customHeight="1">
      <c r="A60" s="249" t="s">
        <v>112</v>
      </c>
      <c r="E60" s="245">
        <v>-2504493</v>
      </c>
      <c r="F60" s="245"/>
      <c r="G60" s="245">
        <v>-132000000</v>
      </c>
      <c r="H60" s="245"/>
      <c r="I60" s="247">
        <v>-278275274</v>
      </c>
      <c r="J60" s="245"/>
      <c r="K60" s="247">
        <v>-90472871</v>
      </c>
    </row>
    <row r="61" spans="1:11" ht="21.75" customHeight="1">
      <c r="A61" s="249" t="s">
        <v>74</v>
      </c>
      <c r="E61" s="245">
        <v>865188</v>
      </c>
      <c r="F61" s="245"/>
      <c r="G61" s="245">
        <v>137429618</v>
      </c>
      <c r="H61" s="245"/>
      <c r="I61" s="247">
        <v>412247475</v>
      </c>
      <c r="J61" s="245"/>
      <c r="K61" s="247">
        <v>88160282</v>
      </c>
    </row>
    <row r="62" spans="1:11" ht="21.75" customHeight="1">
      <c r="A62" s="249" t="s">
        <v>100</v>
      </c>
      <c r="E62" s="222">
        <v>52992967</v>
      </c>
      <c r="F62" s="245"/>
      <c r="G62" s="184">
        <v>0</v>
      </c>
      <c r="H62" s="245"/>
      <c r="I62" s="247">
        <v>52992971</v>
      </c>
      <c r="J62" s="245"/>
      <c r="K62" s="184">
        <v>0</v>
      </c>
    </row>
    <row r="63" spans="1:11" ht="21.75" customHeight="1">
      <c r="A63" s="249" t="s">
        <v>113</v>
      </c>
      <c r="E63" s="184">
        <v>0</v>
      </c>
      <c r="F63" s="245"/>
      <c r="G63" s="184">
        <v>0</v>
      </c>
      <c r="H63" s="245"/>
      <c r="I63" s="247">
        <v>-800000000</v>
      </c>
      <c r="J63" s="245"/>
      <c r="K63" s="184">
        <v>0</v>
      </c>
    </row>
    <row r="64" spans="1:11" ht="21.75" hidden="1" customHeight="1">
      <c r="A64" s="249" t="s">
        <v>121</v>
      </c>
      <c r="E64" s="184">
        <v>0</v>
      </c>
      <c r="F64" s="245"/>
      <c r="G64" s="184">
        <v>0</v>
      </c>
      <c r="H64" s="245"/>
      <c r="I64" s="184">
        <v>0</v>
      </c>
      <c r="J64" s="245"/>
      <c r="K64" s="184">
        <v>0</v>
      </c>
    </row>
    <row r="65" spans="1:11" ht="21.75" customHeight="1">
      <c r="A65" s="249" t="s">
        <v>126</v>
      </c>
      <c r="E65" s="184">
        <v>0</v>
      </c>
      <c r="F65" s="245"/>
      <c r="G65" s="245">
        <v>53135405</v>
      </c>
      <c r="H65" s="245"/>
      <c r="I65" s="184">
        <v>0</v>
      </c>
      <c r="J65" s="245"/>
      <c r="K65" s="247">
        <v>53135405</v>
      </c>
    </row>
    <row r="66" spans="1:11" ht="21.75" customHeight="1">
      <c r="A66" s="229" t="s">
        <v>198</v>
      </c>
      <c r="E66" s="245">
        <v>-2122034</v>
      </c>
      <c r="F66" s="245"/>
      <c r="G66" s="245">
        <v>-10838249</v>
      </c>
      <c r="H66" s="245"/>
      <c r="I66" s="247">
        <v>-2042779</v>
      </c>
      <c r="J66" s="245"/>
      <c r="K66" s="247">
        <v>-4414936</v>
      </c>
    </row>
    <row r="67" spans="1:11" ht="21.75" customHeight="1">
      <c r="A67" s="229" t="s">
        <v>199</v>
      </c>
      <c r="E67" s="245">
        <v>4057355</v>
      </c>
      <c r="F67" s="245"/>
      <c r="G67" s="184">
        <v>0</v>
      </c>
      <c r="H67" s="245"/>
      <c r="I67" s="247">
        <v>1766941</v>
      </c>
      <c r="J67" s="245"/>
      <c r="K67" s="184">
        <v>0</v>
      </c>
    </row>
    <row r="68" spans="1:11" ht="21.75" customHeight="1">
      <c r="A68" s="229" t="s">
        <v>200</v>
      </c>
      <c r="E68" s="245">
        <v>-14877805</v>
      </c>
      <c r="F68" s="245"/>
      <c r="G68" s="245">
        <v>-203709273</v>
      </c>
      <c r="H68" s="245"/>
      <c r="I68" s="247">
        <v>-11786473</v>
      </c>
      <c r="J68" s="245"/>
      <c r="K68" s="247">
        <v>-12488042</v>
      </c>
    </row>
    <row r="69" spans="1:11" ht="21.75" customHeight="1">
      <c r="A69" s="229" t="s">
        <v>127</v>
      </c>
      <c r="E69" s="245">
        <v>357</v>
      </c>
      <c r="F69" s="245"/>
      <c r="G69" s="184">
        <v>0</v>
      </c>
      <c r="H69" s="245"/>
      <c r="I69" s="247">
        <v>357</v>
      </c>
      <c r="J69" s="245"/>
      <c r="K69" s="184">
        <v>0</v>
      </c>
    </row>
    <row r="70" spans="1:11" ht="21.75" customHeight="1">
      <c r="A70" s="229" t="s">
        <v>201</v>
      </c>
      <c r="E70" s="245">
        <v>-3676086</v>
      </c>
      <c r="F70" s="245"/>
      <c r="G70" s="245">
        <v>-298773</v>
      </c>
      <c r="H70" s="245"/>
      <c r="I70" s="247">
        <v>-3676086</v>
      </c>
      <c r="J70" s="245"/>
      <c r="K70" s="247">
        <v>-298773</v>
      </c>
    </row>
    <row r="71" spans="1:11" ht="21.75" customHeight="1">
      <c r="A71" s="230" t="s">
        <v>131</v>
      </c>
      <c r="E71" s="260">
        <f>SUM(E58:E70)</f>
        <v>34735449</v>
      </c>
      <c r="F71" s="259"/>
      <c r="G71" s="260">
        <f>SUM(G58:G70)</f>
        <v>-156281272</v>
      </c>
      <c r="H71" s="259"/>
      <c r="I71" s="260">
        <f>SUM(I58:I70)</f>
        <v>-845387332</v>
      </c>
      <c r="J71" s="259"/>
      <c r="K71" s="260">
        <f>SUM(K58:K70)</f>
        <v>-56922250</v>
      </c>
    </row>
    <row r="72" spans="1:11" ht="21.75" customHeight="1">
      <c r="A72" s="230"/>
      <c r="E72" s="247"/>
      <c r="F72" s="245"/>
      <c r="G72" s="247"/>
      <c r="H72" s="245"/>
      <c r="I72" s="247"/>
      <c r="J72" s="245"/>
      <c r="K72" s="247"/>
    </row>
    <row r="73" spans="1:11" ht="21.75" customHeight="1">
      <c r="A73" s="239" t="s">
        <v>41</v>
      </c>
      <c r="B73" s="230"/>
      <c r="E73" s="264"/>
      <c r="F73" s="264"/>
      <c r="G73" s="264"/>
      <c r="H73" s="264"/>
      <c r="I73" s="265"/>
      <c r="J73" s="264"/>
      <c r="K73" s="265"/>
    </row>
    <row r="74" spans="1:11" ht="21.75" customHeight="1">
      <c r="A74" s="229" t="s">
        <v>205</v>
      </c>
      <c r="B74" s="230"/>
      <c r="E74" s="264">
        <v>10222888</v>
      </c>
      <c r="F74" s="264"/>
      <c r="G74" s="184">
        <v>0</v>
      </c>
      <c r="H74" s="264"/>
      <c r="I74" s="265">
        <v>1020910</v>
      </c>
      <c r="J74" s="264"/>
      <c r="K74" s="184">
        <v>0</v>
      </c>
    </row>
    <row r="75" spans="1:11" ht="21.75" hidden="1" customHeight="1">
      <c r="A75" s="229" t="s">
        <v>119</v>
      </c>
      <c r="B75" s="230"/>
      <c r="E75" s="184">
        <v>0</v>
      </c>
      <c r="F75" s="264"/>
      <c r="G75" s="184">
        <v>0</v>
      </c>
      <c r="H75" s="264"/>
      <c r="I75" s="184">
        <v>0</v>
      </c>
      <c r="J75" s="264"/>
      <c r="K75" s="184">
        <v>0</v>
      </c>
    </row>
    <row r="76" spans="1:11" ht="21.75" hidden="1" customHeight="1">
      <c r="A76" s="229" t="s">
        <v>132</v>
      </c>
      <c r="B76" s="230"/>
      <c r="E76" s="184">
        <v>0</v>
      </c>
      <c r="F76" s="264"/>
      <c r="G76" s="184">
        <v>0</v>
      </c>
      <c r="H76" s="264"/>
      <c r="I76" s="184">
        <v>0</v>
      </c>
      <c r="J76" s="264"/>
      <c r="K76" s="184">
        <v>0</v>
      </c>
    </row>
    <row r="77" spans="1:11" ht="21.75" customHeight="1">
      <c r="A77" s="229" t="s">
        <v>124</v>
      </c>
      <c r="B77" s="230"/>
      <c r="E77" s="264">
        <v>500000000</v>
      </c>
      <c r="F77" s="264"/>
      <c r="G77" s="184">
        <v>0</v>
      </c>
      <c r="H77" s="264"/>
      <c r="I77" s="265">
        <v>1539204509</v>
      </c>
      <c r="J77" s="264"/>
      <c r="K77" s="265">
        <v>162545342</v>
      </c>
    </row>
    <row r="78" spans="1:11" ht="21.75" customHeight="1">
      <c r="A78" s="229" t="s">
        <v>206</v>
      </c>
      <c r="B78" s="230"/>
      <c r="E78" s="264">
        <v>-330000000</v>
      </c>
      <c r="F78" s="264"/>
      <c r="G78" s="184">
        <v>0</v>
      </c>
      <c r="H78" s="264"/>
      <c r="I78" s="265">
        <v>-1187622679</v>
      </c>
      <c r="J78" s="264"/>
      <c r="K78" s="184">
        <v>0</v>
      </c>
    </row>
    <row r="79" spans="1:11" ht="21.75" customHeight="1">
      <c r="A79" s="229" t="s">
        <v>207</v>
      </c>
      <c r="E79" s="245">
        <v>4750000000</v>
      </c>
      <c r="F79" s="245"/>
      <c r="G79" s="245">
        <v>420000000</v>
      </c>
      <c r="H79" s="245"/>
      <c r="I79" s="247">
        <v>4750000000</v>
      </c>
      <c r="J79" s="245"/>
      <c r="K79" s="247">
        <v>420000000</v>
      </c>
    </row>
    <row r="80" spans="1:11" ht="21.75" customHeight="1">
      <c r="A80" s="229" t="s">
        <v>208</v>
      </c>
      <c r="E80" s="245">
        <v>-3900000000</v>
      </c>
      <c r="F80" s="245"/>
      <c r="G80" s="184">
        <v>0</v>
      </c>
      <c r="H80" s="245"/>
      <c r="I80" s="247">
        <v>-3900000000</v>
      </c>
      <c r="J80" s="245"/>
      <c r="K80" s="184">
        <v>0</v>
      </c>
    </row>
    <row r="81" spans="1:11" ht="21.75" customHeight="1">
      <c r="A81" s="229" t="s">
        <v>209</v>
      </c>
      <c r="E81" s="184">
        <v>0</v>
      </c>
      <c r="F81" s="245"/>
      <c r="G81" s="245">
        <v>36100000</v>
      </c>
      <c r="H81" s="245"/>
      <c r="I81" s="184">
        <v>0</v>
      </c>
      <c r="J81" s="245"/>
      <c r="K81" s="184">
        <v>0</v>
      </c>
    </row>
    <row r="82" spans="1:11" ht="21.75" customHeight="1">
      <c r="A82" s="229" t="s">
        <v>210</v>
      </c>
      <c r="E82" s="245">
        <v>-1313006291</v>
      </c>
      <c r="F82" s="245"/>
      <c r="G82" s="245">
        <v>-432753684</v>
      </c>
      <c r="H82" s="245"/>
      <c r="I82" s="184">
        <v>0</v>
      </c>
      <c r="J82" s="245"/>
      <c r="K82" s="184">
        <v>0</v>
      </c>
    </row>
    <row r="83" spans="1:11" ht="21.75" customHeight="1">
      <c r="A83" s="229" t="s">
        <v>106</v>
      </c>
      <c r="E83" s="184">
        <v>0</v>
      </c>
      <c r="F83" s="245"/>
      <c r="G83" s="247">
        <v>1146325260</v>
      </c>
      <c r="H83" s="245"/>
      <c r="I83" s="184">
        <v>0</v>
      </c>
      <c r="J83" s="245"/>
      <c r="K83" s="247">
        <v>1146325261</v>
      </c>
    </row>
    <row r="84" spans="1:11" ht="21.75" customHeight="1">
      <c r="A84" s="229" t="s">
        <v>117</v>
      </c>
      <c r="E84" s="184">
        <v>0</v>
      </c>
      <c r="F84" s="245"/>
      <c r="G84" s="247">
        <v>-1300000000</v>
      </c>
      <c r="H84" s="245"/>
      <c r="I84" s="184">
        <v>0</v>
      </c>
      <c r="J84" s="245"/>
      <c r="K84" s="247">
        <v>-1300000000</v>
      </c>
    </row>
    <row r="85" spans="1:11" ht="21.75" customHeight="1">
      <c r="A85" s="229" t="s">
        <v>92</v>
      </c>
      <c r="E85" s="184">
        <v>0</v>
      </c>
      <c r="F85" s="245"/>
      <c r="G85" s="245">
        <v>548380610</v>
      </c>
      <c r="H85" s="245"/>
      <c r="I85" s="184">
        <v>0</v>
      </c>
      <c r="J85" s="245"/>
      <c r="K85" s="247">
        <v>548380610</v>
      </c>
    </row>
    <row r="86" spans="1:11" ht="21.75" customHeight="1">
      <c r="A86" s="229" t="s">
        <v>204</v>
      </c>
      <c r="E86" s="245">
        <v>-283073682</v>
      </c>
      <c r="F86" s="245"/>
      <c r="G86" s="245">
        <v>-436183914</v>
      </c>
      <c r="H86" s="245"/>
      <c r="I86" s="247">
        <v>-371362674</v>
      </c>
      <c r="J86" s="245"/>
      <c r="K86" s="247">
        <v>-261163749</v>
      </c>
    </row>
    <row r="87" spans="1:11" ht="21.75" customHeight="1">
      <c r="A87" s="229" t="s">
        <v>91</v>
      </c>
      <c r="E87" s="184">
        <v>0</v>
      </c>
      <c r="F87" s="245"/>
      <c r="G87" s="247">
        <v>-595139655</v>
      </c>
      <c r="H87" s="245"/>
      <c r="I87" s="184">
        <v>0</v>
      </c>
      <c r="J87" s="245"/>
      <c r="K87" s="247">
        <v>-595139655</v>
      </c>
    </row>
    <row r="88" spans="1:11" ht="21.75" customHeight="1">
      <c r="A88" s="230" t="s">
        <v>122</v>
      </c>
      <c r="E88" s="258">
        <f>SUM(E74:E87)</f>
        <v>-565857085</v>
      </c>
      <c r="F88" s="266"/>
      <c r="G88" s="258">
        <f>SUM(G74:G87)</f>
        <v>-613271383</v>
      </c>
      <c r="H88" s="266"/>
      <c r="I88" s="258">
        <f>SUM(I74:I87)</f>
        <v>831240066</v>
      </c>
      <c r="J88" s="259"/>
      <c r="K88" s="258">
        <f>SUM(K74:K87)</f>
        <v>120947809</v>
      </c>
    </row>
    <row r="89" spans="1:11" ht="21.75" customHeight="1">
      <c r="A89" s="230"/>
      <c r="E89" s="245"/>
      <c r="F89" s="267"/>
      <c r="G89" s="245"/>
      <c r="H89" s="267"/>
      <c r="I89" s="245"/>
      <c r="J89" s="245"/>
      <c r="K89" s="245"/>
    </row>
    <row r="90" spans="1:11" ht="21.75" customHeight="1">
      <c r="A90" s="230" t="s">
        <v>243</v>
      </c>
      <c r="E90" s="266">
        <f>SUM(E48,E71,E88)</f>
        <v>-127134574</v>
      </c>
      <c r="F90" s="266"/>
      <c r="G90" s="266">
        <f>SUM(G48,G71,G88)</f>
        <v>-315396256</v>
      </c>
      <c r="H90" s="266"/>
      <c r="I90" s="268">
        <f>I48+I71+I88</f>
        <v>-12565493</v>
      </c>
      <c r="J90" s="266"/>
      <c r="K90" s="268">
        <f>K48+K71+K88</f>
        <v>-99080978</v>
      </c>
    </row>
    <row r="91" spans="1:11" ht="21.75" customHeight="1">
      <c r="A91" s="229" t="s">
        <v>95</v>
      </c>
      <c r="E91" s="267">
        <v>178367833</v>
      </c>
      <c r="F91" s="267"/>
      <c r="G91" s="267">
        <v>493764089</v>
      </c>
      <c r="H91" s="267"/>
      <c r="I91" s="269">
        <v>47643061</v>
      </c>
      <c r="J91" s="267"/>
      <c r="K91" s="269">
        <v>146724039</v>
      </c>
    </row>
    <row r="92" spans="1:11" ht="21.75" customHeight="1" thickBot="1">
      <c r="A92" s="230" t="s">
        <v>96</v>
      </c>
      <c r="E92" s="270">
        <f>SUM(E90:E91)</f>
        <v>51233259</v>
      </c>
      <c r="F92" s="259"/>
      <c r="G92" s="270">
        <f>SUM(G90:G91)</f>
        <v>178367833</v>
      </c>
      <c r="H92" s="259"/>
      <c r="I92" s="270">
        <f>SUM(I90:I91)</f>
        <v>35077568</v>
      </c>
      <c r="J92" s="259"/>
      <c r="K92" s="270">
        <f>SUM(K90:K91)</f>
        <v>47643061</v>
      </c>
    </row>
    <row r="93" spans="1:11" ht="21.75" customHeight="1" thickTop="1">
      <c r="E93" s="229"/>
      <c r="G93" s="229"/>
      <c r="I93" s="229"/>
      <c r="K93" s="229"/>
    </row>
    <row r="94" spans="1:11" ht="21.75" customHeight="1">
      <c r="A94" s="224" t="s">
        <v>55</v>
      </c>
      <c r="E94" s="229"/>
      <c r="G94" s="229"/>
      <c r="I94" s="229"/>
      <c r="K94" s="229"/>
    </row>
    <row r="95" spans="1:11" ht="21.75" customHeight="1">
      <c r="A95" s="224" t="s">
        <v>33</v>
      </c>
      <c r="E95" s="229"/>
      <c r="G95" s="229"/>
      <c r="I95" s="229"/>
      <c r="K95" s="229"/>
    </row>
    <row r="96" spans="1:11" ht="21.75" customHeight="1">
      <c r="E96" s="229"/>
      <c r="G96" s="229"/>
      <c r="I96" s="229"/>
      <c r="K96" s="229"/>
    </row>
    <row r="97" spans="1:11" ht="21.75" customHeight="1">
      <c r="A97" s="271" t="s">
        <v>202</v>
      </c>
      <c r="E97" s="245"/>
      <c r="G97" s="245"/>
      <c r="I97" s="245"/>
      <c r="K97" s="245"/>
    </row>
    <row r="98" spans="1:11" ht="21.75" customHeight="1">
      <c r="A98" s="272"/>
      <c r="E98" s="229"/>
      <c r="G98" s="229"/>
      <c r="I98" s="229"/>
      <c r="K98" s="229"/>
    </row>
    <row r="99" spans="1:11" ht="21.75" customHeight="1">
      <c r="A99" s="280" t="s">
        <v>203</v>
      </c>
      <c r="B99" s="281"/>
      <c r="C99" s="282"/>
      <c r="D99" s="282"/>
      <c r="E99" s="281"/>
      <c r="F99" s="281"/>
      <c r="G99" s="281"/>
      <c r="H99" s="281"/>
      <c r="I99" s="281"/>
      <c r="K99" s="229"/>
    </row>
    <row r="100" spans="1:11" ht="18" customHeight="1">
      <c r="A100" s="281"/>
      <c r="B100" s="281"/>
      <c r="C100" s="282"/>
      <c r="D100" s="282"/>
      <c r="E100" s="281"/>
      <c r="F100" s="281"/>
      <c r="G100" s="281"/>
      <c r="H100" s="281"/>
      <c r="I100" s="281"/>
      <c r="K100" s="229"/>
    </row>
    <row r="101" spans="1:11" s="272" customFormat="1" ht="88" customHeight="1">
      <c r="A101" s="302" t="s">
        <v>247</v>
      </c>
      <c r="B101" s="302"/>
      <c r="C101" s="302"/>
      <c r="D101" s="302"/>
      <c r="E101" s="302"/>
      <c r="F101" s="302"/>
      <c r="G101" s="302"/>
      <c r="H101" s="302"/>
      <c r="I101" s="302"/>
      <c r="J101" s="302"/>
      <c r="K101" s="302"/>
    </row>
    <row r="102" spans="1:11" s="273" customFormat="1" ht="21.65" customHeight="1">
      <c r="A102" s="283"/>
      <c r="B102" s="271"/>
      <c r="C102" s="283"/>
      <c r="D102" s="283"/>
      <c r="E102" s="283"/>
      <c r="F102" s="283"/>
      <c r="G102" s="284"/>
      <c r="H102" s="283"/>
      <c r="I102" s="284"/>
    </row>
    <row r="103" spans="1:11" s="273" customFormat="1" ht="63" customHeight="1">
      <c r="A103" s="302" t="s">
        <v>248</v>
      </c>
      <c r="B103" s="302"/>
      <c r="C103" s="302"/>
      <c r="D103" s="302"/>
      <c r="E103" s="302"/>
      <c r="F103" s="302"/>
      <c r="G103" s="302"/>
      <c r="H103" s="302"/>
      <c r="I103" s="302"/>
      <c r="J103" s="302"/>
      <c r="K103" s="302"/>
    </row>
    <row r="104" spans="1:11" s="273" customFormat="1" ht="21.75" customHeight="1">
      <c r="A104" s="285"/>
      <c r="B104" s="286"/>
      <c r="C104" s="283"/>
      <c r="D104" s="283"/>
      <c r="E104" s="283"/>
      <c r="F104" s="283"/>
      <c r="G104" s="284"/>
      <c r="H104" s="283"/>
      <c r="I104" s="284"/>
    </row>
    <row r="105" spans="1:11" s="273" customFormat="1" ht="66" customHeight="1">
      <c r="A105" s="302" t="s">
        <v>233</v>
      </c>
      <c r="B105" s="302"/>
      <c r="C105" s="302"/>
      <c r="D105" s="302"/>
      <c r="E105" s="302"/>
      <c r="F105" s="302"/>
      <c r="G105" s="302"/>
      <c r="H105" s="302"/>
      <c r="I105" s="302"/>
      <c r="J105" s="302"/>
      <c r="K105" s="302"/>
    </row>
    <row r="106" spans="1:11" ht="21.75" customHeight="1">
      <c r="E106" s="229"/>
      <c r="G106" s="229"/>
      <c r="I106" s="229"/>
      <c r="K106" s="229"/>
    </row>
    <row r="107" spans="1:11" ht="21.75" customHeight="1">
      <c r="A107" s="229" t="s">
        <v>135</v>
      </c>
      <c r="E107" s="267"/>
      <c r="F107" s="245"/>
      <c r="G107" s="267"/>
      <c r="H107" s="245"/>
      <c r="I107" s="269"/>
      <c r="J107" s="245"/>
      <c r="K107" s="267"/>
    </row>
    <row r="108" spans="1:11" ht="21.75" customHeight="1">
      <c r="A108" s="229" t="s">
        <v>135</v>
      </c>
      <c r="E108" s="241"/>
      <c r="G108" s="241"/>
      <c r="I108" s="243"/>
      <c r="K108" s="241"/>
    </row>
    <row r="110" spans="1:11" ht="21.75" customHeight="1">
      <c r="E110" s="287">
        <f>E92-'BS7-9'!E9</f>
        <v>0</v>
      </c>
      <c r="F110" s="245"/>
      <c r="G110" s="267"/>
      <c r="H110" s="245"/>
      <c r="I110" s="269"/>
      <c r="J110" s="245"/>
      <c r="K110" s="267"/>
    </row>
    <row r="115" spans="3:11" ht="21.75" customHeight="1">
      <c r="C115" s="229"/>
      <c r="D115" s="229"/>
      <c r="E115" s="229"/>
      <c r="G115" s="229"/>
      <c r="I115" s="229"/>
      <c r="K115" s="229"/>
    </row>
    <row r="116" spans="3:11" ht="21.75" customHeight="1">
      <c r="C116" s="229"/>
      <c r="D116" s="229"/>
      <c r="E116" s="229"/>
      <c r="G116" s="229"/>
      <c r="I116" s="229"/>
      <c r="K116" s="229"/>
    </row>
    <row r="117" spans="3:11" ht="21.75" customHeight="1">
      <c r="C117" s="229"/>
      <c r="D117" s="229"/>
      <c r="E117" s="229"/>
      <c r="G117" s="229"/>
      <c r="I117" s="229"/>
      <c r="K117" s="229"/>
    </row>
    <row r="118" spans="3:11" ht="21.75" customHeight="1">
      <c r="C118" s="229"/>
      <c r="D118" s="229"/>
      <c r="E118" s="229"/>
      <c r="G118" s="229"/>
      <c r="I118" s="229"/>
      <c r="K118" s="229"/>
    </row>
    <row r="119" spans="3:11" ht="21.75" customHeight="1">
      <c r="C119" s="229"/>
      <c r="D119" s="229"/>
      <c r="E119" s="229"/>
      <c r="G119" s="229"/>
      <c r="I119" s="229"/>
      <c r="K119" s="229"/>
    </row>
    <row r="120" spans="3:11" ht="21.75" customHeight="1">
      <c r="C120" s="229"/>
      <c r="D120" s="229"/>
      <c r="E120" s="229"/>
      <c r="G120" s="229"/>
      <c r="I120" s="229"/>
      <c r="K120" s="229"/>
    </row>
    <row r="121" spans="3:11" ht="21.75" customHeight="1">
      <c r="C121" s="229"/>
      <c r="D121" s="229"/>
      <c r="E121" s="229"/>
      <c r="G121" s="229"/>
      <c r="I121" s="229"/>
      <c r="K121" s="229"/>
    </row>
    <row r="122" spans="3:11" ht="21.75" customHeight="1">
      <c r="C122" s="229"/>
      <c r="D122" s="229"/>
      <c r="E122" s="229"/>
      <c r="G122" s="229"/>
      <c r="I122" s="229"/>
      <c r="K122" s="229"/>
    </row>
    <row r="123" spans="3:11" ht="21.75" customHeight="1">
      <c r="C123" s="229"/>
      <c r="D123" s="229"/>
      <c r="E123" s="229"/>
      <c r="G123" s="229"/>
      <c r="I123" s="229"/>
      <c r="K123" s="229"/>
    </row>
    <row r="124" spans="3:11" ht="21.75" customHeight="1">
      <c r="C124" s="229"/>
      <c r="D124" s="229"/>
      <c r="E124" s="229"/>
      <c r="G124" s="229"/>
      <c r="I124" s="229"/>
      <c r="K124" s="229"/>
    </row>
    <row r="126" spans="3:11" ht="21.75" customHeight="1">
      <c r="C126" s="229"/>
      <c r="D126" s="229"/>
      <c r="E126" s="229"/>
      <c r="G126" s="229"/>
      <c r="I126" s="229"/>
      <c r="K126" s="229"/>
    </row>
  </sheetData>
  <mergeCells count="11">
    <mergeCell ref="A101:K101"/>
    <mergeCell ref="A103:K103"/>
    <mergeCell ref="A105:K105"/>
    <mergeCell ref="E56:K56"/>
    <mergeCell ref="A3:K3"/>
    <mergeCell ref="A52:K52"/>
    <mergeCell ref="E5:G5"/>
    <mergeCell ref="I5:K5"/>
    <mergeCell ref="E7:K7"/>
    <mergeCell ref="E54:G54"/>
    <mergeCell ref="I54:K54"/>
  </mergeCells>
  <printOptions horizontalCentered="1"/>
  <pageMargins left="0.7" right="0.5" top="0.48" bottom="0.5" header="0.5" footer="0.5"/>
  <pageSetup paperSize="9" scale="73" firstPageNumber="16" fitToHeight="0" orientation="portrait" useFirstPageNumber="1" r:id="rId1"/>
  <headerFooter>
    <oddFooter>&amp;L&amp;"Angsana New,Regular"&amp;15  หมายเหตุประกอบงบการเงินเป็นส่วนหนึ่งของงบการเงินนี้
&amp;C&amp;"Angsana New,Regular"&amp;15&amp;P</oddFooter>
  </headerFooter>
  <rowBreaks count="2" manualBreakCount="2">
    <brk id="49" max="16383" man="1"/>
    <brk id="9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BS7-9</vt:lpstr>
      <vt:lpstr>PL10-11</vt:lpstr>
      <vt:lpstr>CE12-13</vt:lpstr>
      <vt:lpstr>CE14-15</vt:lpstr>
      <vt:lpstr>cf 16-18</vt:lpstr>
      <vt:lpstr>'BS7-9'!Print_Area</vt:lpstr>
      <vt:lpstr>'CE12-13'!Print_Area</vt:lpstr>
      <vt:lpstr>'CE14-15'!Print_Area</vt:lpstr>
      <vt:lpstr>'cf 16-18'!Print_Area</vt:lpstr>
      <vt:lpstr>'PL10-11'!Print_Area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SSS</dc:creator>
  <cp:lastModifiedBy>Somjai, Nigonyanont</cp:lastModifiedBy>
  <cp:lastPrinted>2020-02-19T09:41:33Z</cp:lastPrinted>
  <dcterms:created xsi:type="dcterms:W3CDTF">2010-04-23T08:55:56Z</dcterms:created>
  <dcterms:modified xsi:type="dcterms:W3CDTF">2020-02-19T09:41:39Z</dcterms:modified>
</cp:coreProperties>
</file>