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suriyaworapant\Desktop\GLAND\Q2'20\FS\File for SET\"/>
    </mc:Choice>
  </mc:AlternateContent>
  <xr:revisionPtr revIDLastSave="0" documentId="8_{31E1A545-564F-4D5A-9612-4BD71ED1694E}" xr6:coauthVersionLast="44" xr6:coauthVersionMax="44" xr10:uidLastSave="{00000000-0000-0000-0000-000000000000}"/>
  <bookViews>
    <workbookView xWindow="-110" yWindow="-110" windowWidth="19420" windowHeight="10420" tabRatio="845" xr2:uid="{00000000-000D-0000-FFFF-FFFF00000000}"/>
  </bookViews>
  <sheets>
    <sheet name="BS" sheetId="1" r:id="rId1"/>
    <sheet name="PL" sheetId="19" r:id="rId2"/>
    <sheet name="SCE-SeperateFS (2)" sheetId="20" state="hidden" r:id="rId3"/>
    <sheet name="SCE18-Conso-10" sheetId="21" r:id="rId4"/>
    <sheet name="SCE19-Conso-11" sheetId="22" r:id="rId5"/>
    <sheet name="SCE18-Separate-12" sheetId="23" r:id="rId6"/>
    <sheet name="SCE19-Separate-13" sheetId="24" r:id="rId7"/>
    <sheet name="SCF14" sheetId="6" r:id="rId8"/>
  </sheets>
  <definedNames>
    <definedName name="_Hlk120336604" localSheetId="7">'SCF14'!$A$38</definedName>
    <definedName name="_xlnm.Print_Area" localSheetId="0">BS!$A$1:$J$110</definedName>
    <definedName name="_xlnm.Print_Area" localSheetId="1">PL!$A$1:$I$100</definedName>
    <definedName name="_xlnm.Print_Area" localSheetId="3">'SCE18-Conso-10'!$A$1:$T$21</definedName>
    <definedName name="_xlnm.Print_Area" localSheetId="5">'SCE18-Separate-12'!$A$1:$J$16</definedName>
    <definedName name="_xlnm.Print_Area" localSheetId="4">'SCE19-Conso-11'!$A$1:$T$24</definedName>
    <definedName name="_xlnm.Print_Area" localSheetId="6">'SCE19-Separate-13'!$A$1:$J$19</definedName>
    <definedName name="_xlnm.Print_Area" localSheetId="2">'SCE-SeperateFS (2)'!$A$1:$AT$97</definedName>
    <definedName name="_xlnm.Print_Area" localSheetId="7">'SCF14'!$A$1:$J$90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5" i="1" l="1"/>
  <c r="J105" i="1"/>
  <c r="E94" i="19" l="1"/>
  <c r="F18" i="24" l="1"/>
  <c r="D29" i="6" l="1"/>
  <c r="F29" i="6"/>
  <c r="J16" i="24"/>
  <c r="N23" i="22"/>
  <c r="H23" i="22"/>
  <c r="F23" i="22"/>
  <c r="D23" i="22"/>
  <c r="B23" i="22"/>
  <c r="J23" i="22"/>
  <c r="T21" i="22"/>
  <c r="R18" i="22"/>
  <c r="C75" i="19"/>
  <c r="C67" i="19"/>
  <c r="C77" i="19" s="1"/>
  <c r="C80" i="19" s="1"/>
  <c r="C82" i="19" s="1"/>
  <c r="E29" i="19" l="1"/>
  <c r="I24" i="19"/>
  <c r="E24" i="19"/>
  <c r="C17" i="19"/>
  <c r="D73" i="1"/>
  <c r="D33" i="1"/>
  <c r="J85" i="6" l="1"/>
  <c r="J74" i="6"/>
  <c r="F85" i="6"/>
  <c r="F74" i="6"/>
  <c r="J29" i="6"/>
  <c r="J44" i="6" s="1"/>
  <c r="J47" i="6" s="1"/>
  <c r="D15" i="23"/>
  <c r="B15" i="23"/>
  <c r="F14" i="23"/>
  <c r="F15" i="23" s="1"/>
  <c r="D14" i="23"/>
  <c r="B14" i="23"/>
  <c r="J13" i="23"/>
  <c r="J14" i="23" s="1"/>
  <c r="J11" i="23"/>
  <c r="N20" i="21"/>
  <c r="D20" i="21"/>
  <c r="B20" i="21"/>
  <c r="R19" i="21"/>
  <c r="R20" i="21" s="1"/>
  <c r="N19" i="21"/>
  <c r="J19" i="21"/>
  <c r="J20" i="21" s="1"/>
  <c r="H19" i="21"/>
  <c r="H20" i="21" s="1"/>
  <c r="F19" i="21"/>
  <c r="F20" i="21" s="1"/>
  <c r="D19" i="21"/>
  <c r="B19" i="21"/>
  <c r="L19" i="21"/>
  <c r="L20" i="21" s="1"/>
  <c r="P16" i="21"/>
  <c r="I96" i="19"/>
  <c r="I74" i="19"/>
  <c r="I70" i="19"/>
  <c r="I67" i="19"/>
  <c r="E74" i="19"/>
  <c r="E70" i="19"/>
  <c r="E67" i="19"/>
  <c r="I47" i="19"/>
  <c r="I20" i="19"/>
  <c r="I25" i="19" s="1"/>
  <c r="I17" i="19"/>
  <c r="E20" i="19"/>
  <c r="E25" i="19" s="1"/>
  <c r="E17" i="19"/>
  <c r="J107" i="1"/>
  <c r="F105" i="1"/>
  <c r="F107" i="1" s="1"/>
  <c r="D105" i="1"/>
  <c r="J73" i="1"/>
  <c r="H73" i="1"/>
  <c r="F73" i="1"/>
  <c r="J63" i="1"/>
  <c r="J75" i="1" s="1"/>
  <c r="H63" i="1"/>
  <c r="F63" i="1"/>
  <c r="F75" i="1" s="1"/>
  <c r="F109" i="1" s="1"/>
  <c r="D63" i="1"/>
  <c r="D75" i="1" s="1"/>
  <c r="J33" i="1"/>
  <c r="H33" i="1"/>
  <c r="F33" i="1"/>
  <c r="J18" i="1"/>
  <c r="J35" i="1" s="1"/>
  <c r="H18" i="1"/>
  <c r="H35" i="1" s="1"/>
  <c r="F18" i="1"/>
  <c r="D18" i="1"/>
  <c r="D35" i="1" s="1"/>
  <c r="J109" i="1" l="1"/>
  <c r="J112" i="1" s="1"/>
  <c r="F35" i="1"/>
  <c r="F112" i="1" s="1"/>
  <c r="J87" i="6"/>
  <c r="J89" i="6" s="1"/>
  <c r="E27" i="19"/>
  <c r="E30" i="19" s="1"/>
  <c r="E32" i="19" s="1"/>
  <c r="E47" i="19" s="1"/>
  <c r="E45" i="19" s="1"/>
  <c r="I27" i="19"/>
  <c r="I30" i="19" s="1"/>
  <c r="I32" i="19" s="1"/>
  <c r="I75" i="19"/>
  <c r="E75" i="19"/>
  <c r="J15" i="23"/>
  <c r="H14" i="23"/>
  <c r="H15" i="23" s="1"/>
  <c r="P18" i="21"/>
  <c r="T16" i="21"/>
  <c r="H75" i="1"/>
  <c r="I77" i="19" l="1"/>
  <c r="I80" i="19" s="1"/>
  <c r="I82" i="19" s="1"/>
  <c r="E77" i="19"/>
  <c r="E80" i="19" s="1"/>
  <c r="E82" i="19" s="1"/>
  <c r="E96" i="19" s="1"/>
  <c r="T18" i="21"/>
  <c r="T19" i="21" s="1"/>
  <c r="T20" i="21" s="1"/>
  <c r="P19" i="21"/>
  <c r="P20" i="21" s="1"/>
  <c r="F44" i="6" l="1"/>
  <c r="F47" i="6" s="1"/>
  <c r="F87" i="6" s="1"/>
  <c r="F89" i="6" s="1"/>
  <c r="R19" i="22"/>
  <c r="F14" i="24"/>
  <c r="D14" i="24"/>
  <c r="D18" i="24" s="1"/>
  <c r="B14" i="24"/>
  <c r="B18" i="24" s="1"/>
  <c r="J11" i="24"/>
  <c r="N19" i="22"/>
  <c r="J19" i="22"/>
  <c r="H19" i="22"/>
  <c r="F19" i="22"/>
  <c r="D19" i="22"/>
  <c r="B19" i="22"/>
  <c r="R23" i="22" l="1"/>
  <c r="D106" i="1" s="1"/>
  <c r="D107" i="1" s="1"/>
  <c r="D109" i="1" s="1"/>
  <c r="D112" i="1" s="1"/>
  <c r="T16" i="22"/>
  <c r="G75" i="19" l="1"/>
  <c r="G25" i="19"/>
  <c r="C25" i="19"/>
  <c r="C27" i="19" s="1"/>
  <c r="C30" i="19" s="1"/>
  <c r="C32" i="19" s="1"/>
  <c r="G67" i="19" l="1"/>
  <c r="G77" i="19" l="1"/>
  <c r="G80" i="19" s="1"/>
  <c r="G82" i="19" s="1"/>
  <c r="C96" i="19"/>
  <c r="H85" i="6"/>
  <c r="D85" i="6"/>
  <c r="H74" i="6"/>
  <c r="D74" i="6"/>
  <c r="G17" i="19" l="1"/>
  <c r="G27" i="19" l="1"/>
  <c r="G30" i="19" s="1"/>
  <c r="G32" i="19" s="1"/>
  <c r="G45" i="19" s="1"/>
  <c r="G47" i="19" s="1"/>
  <c r="C47" i="19"/>
  <c r="L19" i="22"/>
  <c r="L23" i="22" s="1"/>
  <c r="P18" i="22"/>
  <c r="P19" i="22" l="1"/>
  <c r="P23" i="22" s="1"/>
  <c r="T18" i="22"/>
  <c r="T19" i="22" s="1"/>
  <c r="T23" i="22" s="1"/>
  <c r="D44" i="6"/>
  <c r="D47" i="6" s="1"/>
  <c r="H29" i="6"/>
  <c r="H44" i="6" l="1"/>
  <c r="H47" i="6" l="1"/>
  <c r="H87" i="6" s="1"/>
  <c r="H89" i="6" s="1"/>
  <c r="AN91" i="20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R80" i="20" s="1"/>
  <c r="AL74" i="20"/>
  <c r="AJ74" i="20"/>
  <c r="AH74" i="20"/>
  <c r="AH80" i="20" s="1"/>
  <c r="AF74" i="20"/>
  <c r="AD74" i="20"/>
  <c r="AB74" i="20"/>
  <c r="AB80" i="20" s="1"/>
  <c r="Z74" i="20"/>
  <c r="Z80" i="20" s="1"/>
  <c r="X74" i="20"/>
  <c r="X80" i="20" s="1"/>
  <c r="V74" i="20"/>
  <c r="T74" i="20"/>
  <c r="R74" i="20"/>
  <c r="R80" i="20" s="1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R64" i="20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R31" i="20" s="1"/>
  <c r="AL25" i="20"/>
  <c r="AJ25" i="20"/>
  <c r="AJ31" i="20" s="1"/>
  <c r="AH25" i="20"/>
  <c r="AH31" i="20" s="1"/>
  <c r="AF25" i="20"/>
  <c r="AD25" i="20"/>
  <c r="AB25" i="20"/>
  <c r="AB31" i="20" s="1"/>
  <c r="Z25" i="20"/>
  <c r="Z31" i="20" s="1"/>
  <c r="X25" i="20"/>
  <c r="X31" i="20" s="1"/>
  <c r="V25" i="20"/>
  <c r="T25" i="20"/>
  <c r="T31" i="20" s="1"/>
  <c r="R25" i="20"/>
  <c r="R31" i="20" s="1"/>
  <c r="P25" i="20"/>
  <c r="N25" i="20"/>
  <c r="L25" i="20"/>
  <c r="L31" i="20" s="1"/>
  <c r="J25" i="20"/>
  <c r="J31" i="20" s="1"/>
  <c r="H25" i="20"/>
  <c r="H31" i="20" s="1"/>
  <c r="H41" i="20" s="1"/>
  <c r="F25" i="20"/>
  <c r="AN24" i="20"/>
  <c r="AP24" i="20" s="1"/>
  <c r="AT24" i="20" s="1"/>
  <c r="AP23" i="20"/>
  <c r="AT23" i="20" s="1"/>
  <c r="AN23" i="20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P80" i="20" l="1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R92" i="20"/>
  <c r="Z92" i="20"/>
  <c r="AH92" i="20"/>
  <c r="AP79" i="20"/>
  <c r="X92" i="20"/>
  <c r="AB61" i="20"/>
  <c r="AB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N64" i="20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AN61" i="20"/>
  <c r="N80" i="20"/>
  <c r="N92" i="20" s="1"/>
  <c r="V80" i="20"/>
  <c r="V92" i="20" s="1"/>
  <c r="AD80" i="20"/>
  <c r="AD92" i="20" s="1"/>
  <c r="AL80" i="20"/>
  <c r="AL92" i="20" s="1"/>
  <c r="AN25" i="20"/>
  <c r="AP35" i="20"/>
  <c r="AT35" i="20" s="1"/>
  <c r="AT36" i="20" s="1"/>
  <c r="AN74" i="20"/>
  <c r="AN30" i="20"/>
  <c r="AN92" i="20" l="1"/>
  <c r="AT68" i="20"/>
  <c r="AT74" i="20" s="1"/>
  <c r="AT80" i="20" s="1"/>
  <c r="AN80" i="20"/>
  <c r="AN31" i="20"/>
  <c r="AP31" i="20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  <c r="D87" i="6" l="1"/>
  <c r="D89" i="6" s="1"/>
  <c r="H107" i="1" l="1"/>
  <c r="H109" i="1" s="1"/>
  <c r="H112" i="1" s="1"/>
  <c r="G96" i="19"/>
  <c r="J13" i="24" l="1"/>
  <c r="J14" i="24" s="1"/>
  <c r="J18" i="24" s="1"/>
  <c r="H14" i="24"/>
  <c r="H18" i="24" s="1"/>
</calcChain>
</file>

<file path=xl/sharedStrings.xml><?xml version="1.0" encoding="utf-8"?>
<sst xmlns="http://schemas.openxmlformats.org/spreadsheetml/2006/main" count="673" uniqueCount="308">
  <si>
    <t>X</t>
  </si>
  <si>
    <t>Current assets</t>
  </si>
  <si>
    <t xml:space="preserve">Cash and cash equivalents 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</si>
  <si>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</si>
  <si>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</si>
  <si>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</si>
  <si>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</si>
  <si>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</si>
  <si>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</si>
  <si>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</si>
  <si>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</si>
  <si>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</si>
  <si>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</si>
  <si>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</si>
  <si>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</si>
  <si>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</si>
  <si>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</si>
  <si>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</si>
  <si>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</si>
  <si>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>Other non-current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</si>
  <si>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</si>
  <si>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</si>
  <si>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</si>
  <si>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</si>
  <si>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</si>
  <si>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</si>
  <si>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</si>
  <si>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</si>
  <si>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</si>
  <si>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</si>
  <si>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</si>
  <si>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</si>
  <si>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</si>
  <si>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</si>
  <si>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</si>
  <si>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</si>
  <si>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</si>
  <si>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</si>
  <si>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</si>
  <si>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</si>
  <si>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Cash flows from financing activities</t>
  </si>
  <si>
    <t>Cash flows from investing activities</t>
  </si>
  <si>
    <t>Net increase (decrease) in cash and cash equivalents</t>
  </si>
  <si>
    <t>Consolidated financial</t>
  </si>
  <si>
    <t>Separate financial</t>
  </si>
  <si>
    <t xml:space="preserve">  Appropriated</t>
  </si>
  <si>
    <t xml:space="preserve">    Legal reserve</t>
  </si>
  <si>
    <t>owners of</t>
  </si>
  <si>
    <t xml:space="preserve">Equity </t>
  </si>
  <si>
    <t xml:space="preserve">Net cash from (used in) financing activities  </t>
  </si>
  <si>
    <t>(in thousand Baht)</t>
  </si>
  <si>
    <t>Real estate projects under development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</si>
  <si>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</si>
  <si>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</si>
  <si>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</si>
  <si>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</si>
  <si>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</si>
  <si>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</si>
  <si>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</si>
  <si>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</si>
  <si>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</si>
  <si>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</si>
  <si>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</si>
  <si>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</si>
  <si>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</si>
  <si>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</si>
  <si>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</si>
  <si>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</si>
  <si>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</si>
  <si>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</si>
  <si>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</si>
  <si>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</si>
  <si>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</si>
  <si>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</si>
  <si>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</si>
  <si>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</si>
  <si>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</si>
  <si>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</si>
  <si>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</si>
  <si>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</si>
  <si>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</si>
  <si>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</si>
  <si>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</si>
  <si>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</si>
  <si>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</si>
  <si>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</si>
  <si>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</si>
  <si>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</si>
  <si>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</si>
  <si>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</si>
  <si>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</si>
  <si>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</si>
  <si>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</si>
  <si>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</si>
  <si>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</si>
  <si>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</si>
  <si>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</si>
  <si>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</si>
  <si>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</si>
  <si>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</si>
  <si>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</si>
  <si>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</si>
  <si>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</si>
  <si>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</si>
  <si>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</si>
  <si>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</si>
  <si>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(discount)</t>
  </si>
  <si>
    <t>income (expense)</t>
  </si>
  <si>
    <t>of</t>
  </si>
  <si>
    <t>Balance at 30 June 2018</t>
  </si>
  <si>
    <t xml:space="preserve">   from financial institutions</t>
  </si>
  <si>
    <t>Equity</t>
  </si>
  <si>
    <r>
      <t xml:space="preserve">Other components of </t>
    </r>
    <r>
      <rPr>
        <sz val="11"/>
        <rFont val="Times New Roman"/>
        <family val="1"/>
      </rPr>
      <t>equity</t>
    </r>
  </si>
  <si>
    <t>Revenue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</si>
  <si>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</si>
  <si>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</si>
  <si>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</si>
  <si>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</si>
  <si>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</si>
  <si>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</si>
  <si>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</si>
  <si>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</si>
  <si>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</si>
  <si>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</si>
  <si>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</si>
  <si>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</si>
  <si>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</si>
  <si>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</si>
  <si>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</si>
  <si>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</si>
  <si>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</si>
  <si>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</si>
  <si>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</si>
  <si>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</si>
  <si>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</si>
  <si>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</si>
  <si>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</si>
  <si>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</si>
  <si>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</si>
  <si>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</si>
  <si>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</si>
  <si>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</si>
  <si>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</si>
  <si>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</si>
  <si>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</si>
  <si>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</si>
  <si>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</si>
  <si>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</si>
  <si>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</si>
  <si>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</si>
  <si>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</si>
  <si>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</si>
  <si>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</si>
  <si>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</si>
  <si>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 xml:space="preserve">  Authorised share capital</t>
  </si>
  <si>
    <t xml:space="preserve">  Issued and paid-up share capital</t>
  </si>
  <si>
    <t>Total revenue</t>
  </si>
  <si>
    <t>Grand Canal Land Public Company Limited and its subsidiaries</t>
  </si>
  <si>
    <t>statements</t>
  </si>
  <si>
    <t>Short-term loans to related parties</t>
  </si>
  <si>
    <t>Restricted bank deposits</t>
  </si>
  <si>
    <t>Long-term loans to related parties</t>
  </si>
  <si>
    <t>Intangible assets</t>
  </si>
  <si>
    <t>Land leasehold right from related parties</t>
  </si>
  <si>
    <t>Short-term loans from financial institutions</t>
  </si>
  <si>
    <t>Retention payable</t>
  </si>
  <si>
    <t>Short-term loans from related parties</t>
  </si>
  <si>
    <t xml:space="preserve">Current portion of long-term loans </t>
  </si>
  <si>
    <t xml:space="preserve">Current portion of advance rental </t>
  </si>
  <si>
    <t xml:space="preserve">   and service income</t>
  </si>
  <si>
    <t>Rental and service retention</t>
  </si>
  <si>
    <t>Advance rental and service income</t>
  </si>
  <si>
    <t>Share premium</t>
  </si>
  <si>
    <t>Adjustment to present assets purchased</t>
  </si>
  <si>
    <t>Adjustment of equity interests</t>
  </si>
  <si>
    <t xml:space="preserve">    under common control at book value</t>
  </si>
  <si>
    <t xml:space="preserve">    under reverse acquisition</t>
  </si>
  <si>
    <t>Retained earnings</t>
  </si>
  <si>
    <t xml:space="preserve">  Unappropriated</t>
  </si>
  <si>
    <t>Statement of comprehensive income (Unaudited)</t>
  </si>
  <si>
    <t>Other income</t>
  </si>
  <si>
    <t>Revenue from sales of real estate</t>
  </si>
  <si>
    <t>Cost of sales of real estate</t>
  </si>
  <si>
    <t>Loss on changes in fair value of investment properties</t>
  </si>
  <si>
    <t>Consolidated financial statements</t>
  </si>
  <si>
    <t>Adjustment</t>
  </si>
  <si>
    <t xml:space="preserve">to present </t>
  </si>
  <si>
    <t>assets purchased</t>
  </si>
  <si>
    <t xml:space="preserve">under common </t>
  </si>
  <si>
    <t>control at</t>
  </si>
  <si>
    <t>book value</t>
  </si>
  <si>
    <t>Separate financial statements</t>
  </si>
  <si>
    <t xml:space="preserve">Three-month period ended </t>
  </si>
  <si>
    <t>Amortisation of land leasehold right</t>
  </si>
  <si>
    <t>Long-term loans from financial institutions</t>
  </si>
  <si>
    <t xml:space="preserve"> Issued and </t>
  </si>
  <si>
    <t>share capital</t>
  </si>
  <si>
    <t>acquisition</t>
  </si>
  <si>
    <t>under reverse</t>
  </si>
  <si>
    <t>Adjustment of</t>
  </si>
  <si>
    <t xml:space="preserve">  of equity</t>
  </si>
  <si>
    <t>components</t>
  </si>
  <si>
    <t>Selling expenses</t>
  </si>
  <si>
    <t>30 June</t>
  </si>
  <si>
    <t>Cost of rent and services</t>
  </si>
  <si>
    <t>Administrative expenses</t>
  </si>
  <si>
    <t xml:space="preserve">Six-month period ended </t>
  </si>
  <si>
    <t>Revenues</t>
  </si>
  <si>
    <t>Total revenues</t>
  </si>
  <si>
    <t>Gain on sales of property, plant and equipment</t>
  </si>
  <si>
    <t>Repayment of debentures</t>
  </si>
  <si>
    <t xml:space="preserve"> </t>
  </si>
  <si>
    <t>Contractor payables</t>
  </si>
  <si>
    <t>Non-current provisions for employee benefits</t>
  </si>
  <si>
    <t>Equity attributable to owners of the parent</t>
  </si>
  <si>
    <t>Finance costs</t>
  </si>
  <si>
    <t>Changes in operating assets and liabilities</t>
  </si>
  <si>
    <t xml:space="preserve">Net cash generated from (used in) operating </t>
  </si>
  <si>
    <t xml:space="preserve">Net cash from (used in) operating activities </t>
  </si>
  <si>
    <t>Taxes paid</t>
  </si>
  <si>
    <t>Taxes received</t>
  </si>
  <si>
    <t xml:space="preserve">Acquisition of property, plant and equipment  </t>
  </si>
  <si>
    <t xml:space="preserve">Dividends received </t>
  </si>
  <si>
    <t xml:space="preserve">Interest received  </t>
  </si>
  <si>
    <t>Proceeds from short-term loans from related parties</t>
  </si>
  <si>
    <t>Repayment of short-term loans from related parties</t>
  </si>
  <si>
    <t>Proceeds from short-term loans from financial institutions</t>
  </si>
  <si>
    <t>Interest paid</t>
  </si>
  <si>
    <t>Cash and cash equivalents at 30 June</t>
  </si>
  <si>
    <t>Cash and cash equivalents at 1 January</t>
  </si>
  <si>
    <t>Non-cash transactions:</t>
  </si>
  <si>
    <t>Increase in equipment receivables - related parties, net</t>
  </si>
  <si>
    <t>Revenue from rental and rendering service</t>
  </si>
  <si>
    <t xml:space="preserve">   Owners of the parent</t>
  </si>
  <si>
    <t xml:space="preserve">   Non-controlling interests</t>
  </si>
  <si>
    <t xml:space="preserve"> Adjustment for </t>
  </si>
  <si>
    <t xml:space="preserve"> equity interests</t>
  </si>
  <si>
    <t xml:space="preserve"> change in </t>
  </si>
  <si>
    <t xml:space="preserve"> interest in </t>
  </si>
  <si>
    <t xml:space="preserve"> the subsidiary </t>
  </si>
  <si>
    <t>the parent</t>
  </si>
  <si>
    <t xml:space="preserve">    Profit</t>
  </si>
  <si>
    <t>Provision for employee benefits</t>
  </si>
  <si>
    <t>Realisation of advance rental and service income</t>
  </si>
  <si>
    <t xml:space="preserve">Proceeds from sale of equipment </t>
  </si>
  <si>
    <t>Acquisition of investment properties</t>
  </si>
  <si>
    <t>Trade and other receivables</t>
  </si>
  <si>
    <t xml:space="preserve">Other current financial assets - investment </t>
  </si>
  <si>
    <t xml:space="preserve">Investments in associates </t>
  </si>
  <si>
    <t>Other long-term investments</t>
  </si>
  <si>
    <t>3, 10</t>
  </si>
  <si>
    <t>Property, plant and equipment</t>
  </si>
  <si>
    <t>3, 4</t>
  </si>
  <si>
    <t xml:space="preserve">Trade and other payables </t>
  </si>
  <si>
    <t>Current portion of lease liabilities</t>
  </si>
  <si>
    <t>4, 11</t>
  </si>
  <si>
    <t>Current portion of debentures</t>
  </si>
  <si>
    <t xml:space="preserve">Deposits and advance received from </t>
  </si>
  <si>
    <t xml:space="preserve">   customers</t>
  </si>
  <si>
    <t>Income tax payable</t>
  </si>
  <si>
    <t>Lease liabilities</t>
  </si>
  <si>
    <t>Debentures</t>
  </si>
  <si>
    <t xml:space="preserve">  (6,535,484,202 ordinary shares, par value </t>
  </si>
  <si>
    <t xml:space="preserve">   at Baht 1 per share)</t>
  </si>
  <si>
    <t xml:space="preserve">  (6,499,829,661 ordinary shares, par value </t>
  </si>
  <si>
    <t>Total equity</t>
  </si>
  <si>
    <t>Total liabilities and equity</t>
  </si>
  <si>
    <t>Six-month period ended 30 June 2020</t>
  </si>
  <si>
    <t>Balance at 1 January 2020</t>
  </si>
  <si>
    <t>Balance at 30 June 2020</t>
  </si>
  <si>
    <t>Dividend income</t>
  </si>
  <si>
    <t>Profit from operating activities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</si>
  <si>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</si>
  <si>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</si>
  <si>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Profit attributable to:</t>
  </si>
  <si>
    <t>Profit for the period</t>
  </si>
  <si>
    <t xml:space="preserve">   transfer to cost of sale</t>
  </si>
  <si>
    <t xml:space="preserve">Real estate projects under development decrease from </t>
  </si>
  <si>
    <t>in debt securities</t>
  </si>
  <si>
    <t>Proceeds from sale of investment properties</t>
  </si>
  <si>
    <t xml:space="preserve">   debt securities</t>
  </si>
  <si>
    <t xml:space="preserve">   securities</t>
  </si>
  <si>
    <t>Gain on changes in fair value of investment properties</t>
  </si>
  <si>
    <t>Profit before income tax expenses</t>
  </si>
  <si>
    <t>Tax expense</t>
  </si>
  <si>
    <t xml:space="preserve">Net cash from investing activities  </t>
  </si>
  <si>
    <t>Investments in joint venture</t>
  </si>
  <si>
    <t>Share of profit of associates and joint venture</t>
  </si>
  <si>
    <t>Share of profit (loss) of associates and joint venture</t>
  </si>
  <si>
    <t>8, 9</t>
  </si>
  <si>
    <t>Adjustments to reconcile profit to cash receipts (payments)</t>
  </si>
  <si>
    <t>(Reversal of) bad and doubtful debts expenses</t>
  </si>
  <si>
    <t xml:space="preserve">Gain on fair value adjustment - investment in debt securities </t>
  </si>
  <si>
    <t>Share of profit of associates, net of tax</t>
  </si>
  <si>
    <t>Share of loss of joint venture, net of tax</t>
  </si>
  <si>
    <t>Deposits and advance received from customers</t>
  </si>
  <si>
    <t>Payment for short-term loans to related parties</t>
  </si>
  <si>
    <t>Proceed from repayment of short-term loans to related parties</t>
  </si>
  <si>
    <t>Proceed from repayment of long-term loans to related parties</t>
  </si>
  <si>
    <t>Payment for long-term loans to related parties</t>
  </si>
  <si>
    <t>Proceed from capital reduction of associate</t>
  </si>
  <si>
    <t>Repayment of short-term loans from financial institutions</t>
  </si>
  <si>
    <t>Repayment of long-term loans from financial institutions</t>
  </si>
  <si>
    <t>Payment of lease liabilities</t>
  </si>
  <si>
    <t>Trade and other receivable</t>
  </si>
  <si>
    <t>Trade and other payable</t>
  </si>
  <si>
    <t>Proceed from sale of other current financial assets - investment in</t>
  </si>
  <si>
    <t>Acquisition of other current financial assets - investment in 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</si>
</sst>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00000_);_(* \(#,##0.00000000\);_(* &quot;-&quot;??_);_(@_)"/>
    <numFmt numFmtId="166" formatCode="_(* #,##0.000_);_(* \(#,##0.000\);_(* &quot;-&quot;??_);_(@_)"/>
    <numFmt numFmtId="167" formatCode="_(* #,##0.000_);_(* \(#,##0.000\);_(* &quot;-&quot;???_);_(@_)"/>
  </numFmts>
  <fonts count="26" x14ac:knownFonts="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7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 wrapText="1"/>
    </xf>
    <xf numFmtId="37" fontId="5" fillId="0" borderId="0" xfId="0" applyNumberFormat="1" applyFont="1" applyFill="1" applyAlignment="1"/>
    <xf numFmtId="37" fontId="3" fillId="0" borderId="3" xfId="0" applyNumberFormat="1" applyFont="1" applyFill="1" applyBorder="1" applyAlignment="1"/>
    <xf numFmtId="37" fontId="5" fillId="0" borderId="0" xfId="0" applyNumberFormat="1" applyFont="1" applyFill="1" applyBorder="1" applyAlignment="1"/>
    <xf numFmtId="37" fontId="3" fillId="0" borderId="4" xfId="0" applyNumberFormat="1" applyFont="1" applyFill="1" applyBorder="1" applyAlignment="1"/>
    <xf numFmtId="3" fontId="3" fillId="0" borderId="0" xfId="0" applyNumberFormat="1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14" fillId="0" borderId="0" xfId="0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3" fillId="0" borderId="0" xfId="0" applyFont="1" applyFill="1" applyBorder="1" applyAlignment="1"/>
    <xf numFmtId="37" fontId="15" fillId="0" borderId="0" xfId="0" applyNumberFormat="1" applyFont="1" applyFill="1" applyBorder="1" applyAlignment="1"/>
    <xf numFmtId="37" fontId="15" fillId="0" borderId="0" xfId="0" applyNumberFormat="1" applyFont="1" applyFill="1" applyAlignment="1"/>
    <xf numFmtId="0" fontId="18" fillId="0" borderId="0" xfId="0" applyFont="1" applyFill="1" applyAlignment="1"/>
    <xf numFmtId="0" fontId="16" fillId="0" borderId="0" xfId="0" applyFont="1" applyFill="1" applyAlignment="1"/>
    <xf numFmtId="37" fontId="13" fillId="0" borderId="0" xfId="0" applyNumberFormat="1" applyFont="1" applyFill="1" applyAlignment="1">
      <alignment horizontal="right"/>
    </xf>
    <xf numFmtId="37" fontId="1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3" fontId="3" fillId="0" borderId="0" xfId="1" applyFont="1" applyFill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0" fontId="6" fillId="0" borderId="0" xfId="0" applyFont="1" applyFill="1"/>
    <xf numFmtId="164" fontId="5" fillId="0" borderId="0" xfId="1" applyNumberFormat="1" applyFont="1" applyFill="1" applyAlignment="1"/>
    <xf numFmtId="0" fontId="24" fillId="0" borderId="0" xfId="0" applyFont="1" applyFill="1" applyAlignment="1">
      <alignment horizontal="left"/>
    </xf>
    <xf numFmtId="0" fontId="2" fillId="0" borderId="0" xfId="0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0" xfId="0" applyFont="1" applyFill="1" applyBorder="1" applyAlignment="1"/>
    <xf numFmtId="0" fontId="8" fillId="0" borderId="0" xfId="0" applyFont="1" applyFill="1" applyBorder="1"/>
    <xf numFmtId="0" fontId="5" fillId="0" borderId="6" xfId="0" applyFont="1" applyFill="1" applyBorder="1" applyAlignment="1">
      <alignment horizontal="left"/>
    </xf>
    <xf numFmtId="0" fontId="22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right"/>
    </xf>
    <xf numFmtId="37" fontId="3" fillId="0" borderId="7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1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41" fontId="3" fillId="0" borderId="5" xfId="0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Border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37" fontId="5" fillId="3" borderId="0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5" fontId="5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4" xfId="1" applyNumberFormat="1" applyFont="1" applyFill="1" applyBorder="1" applyAlignment="1">
      <alignment wrapText="1"/>
    </xf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6" fontId="5" fillId="0" borderId="4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3" fillId="0" borderId="4" xfId="1" applyNumberFormat="1" applyFont="1" applyFill="1" applyBorder="1" applyAlignment="1"/>
    <xf numFmtId="166" fontId="5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/>
    <xf numFmtId="167" fontId="5" fillId="0" borderId="0" xfId="0" applyNumberFormat="1" applyFont="1" applyFill="1" applyAlignment="1"/>
    <xf numFmtId="37" fontId="5" fillId="0" borderId="1" xfId="0" applyNumberFormat="1" applyFont="1" applyFill="1" applyBorder="1" applyAlignment="1"/>
    <xf numFmtId="166" fontId="5" fillId="0" borderId="0" xfId="0" applyNumberFormat="1" applyFont="1" applyFill="1" applyAlignment="1"/>
    <xf numFmtId="166" fontId="5" fillId="0" borderId="4" xfId="0" applyNumberFormat="1" applyFont="1" applyFill="1" applyBorder="1" applyAlignment="1"/>
    <xf numFmtId="0" fontId="7" fillId="0" borderId="0" xfId="0" applyFont="1" applyFill="1" applyAlignment="1">
      <alignment horizontal="center"/>
    </xf>
    <xf numFmtId="37" fontId="5" fillId="0" borderId="0" xfId="1" applyNumberFormat="1" applyFont="1" applyFill="1" applyAlignment="1"/>
    <xf numFmtId="43" fontId="5" fillId="0" borderId="1" xfId="1" applyFont="1" applyFill="1" applyBorder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wrapText="1"/>
    </xf>
    <xf numFmtId="37" fontId="14" fillId="0" borderId="0" xfId="0" applyNumberFormat="1" applyFont="1" applyFill="1" applyAlignment="1">
      <alignment horizontal="right"/>
    </xf>
    <xf numFmtId="37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15" fillId="0" borderId="0" xfId="0" applyFont="1" applyAlignment="1">
      <alignment horizontal="left"/>
    </xf>
    <xf numFmtId="0" fontId="5" fillId="0" borderId="0" xfId="0" applyFont="1"/>
    <xf numFmtId="0" fontId="14" fillId="0" borderId="0" xfId="0" applyFont="1"/>
    <xf numFmtId="0" fontId="6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37" fontId="7" fillId="0" borderId="0" xfId="0" applyNumberFormat="1" applyFont="1" applyAlignment="1">
      <alignment horizontal="center"/>
    </xf>
    <xf numFmtId="37" fontId="5" fillId="0" borderId="0" xfId="0" applyNumberFormat="1" applyFont="1"/>
    <xf numFmtId="43" fontId="5" fillId="0" borderId="0" xfId="1" applyFont="1"/>
    <xf numFmtId="0" fontId="5" fillId="0" borderId="0" xfId="0" applyFont="1" applyAlignment="1">
      <alignment horizontal="left" wrapText="1" indent="1"/>
    </xf>
    <xf numFmtId="0" fontId="3" fillId="0" borderId="0" xfId="0" applyFont="1" applyAlignment="1">
      <alignment wrapText="1"/>
    </xf>
    <xf numFmtId="37" fontId="3" fillId="0" borderId="3" xfId="0" applyNumberFormat="1" applyFont="1" applyBorder="1"/>
    <xf numFmtId="37" fontId="3" fillId="0" borderId="0" xfId="0" applyNumberFormat="1" applyFont="1"/>
    <xf numFmtId="0" fontId="3" fillId="0" borderId="0" xfId="0" applyFont="1"/>
    <xf numFmtId="37" fontId="3" fillId="0" borderId="4" xfId="0" applyNumberFormat="1" applyFont="1" applyBorder="1"/>
    <xf numFmtId="164" fontId="5" fillId="0" borderId="0" xfId="1" applyNumberFormat="1" applyFont="1"/>
    <xf numFmtId="0" fontId="4" fillId="0" borderId="0" xfId="0" applyFont="1"/>
    <xf numFmtId="43" fontId="5" fillId="0" borderId="0" xfId="1" applyFont="1" applyAlignment="1">
      <alignment horizontal="center"/>
    </xf>
    <xf numFmtId="37" fontId="3" fillId="0" borderId="5" xfId="0" applyNumberFormat="1" applyFont="1" applyBorder="1"/>
    <xf numFmtId="37" fontId="3" fillId="0" borderId="1" xfId="0" applyNumberFormat="1" applyFont="1" applyBorder="1"/>
    <xf numFmtId="3" fontId="3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37" fontId="5" fillId="0" borderId="4" xfId="0" applyNumberFormat="1" applyFont="1" applyBorder="1"/>
    <xf numFmtId="0" fontId="5" fillId="0" borderId="0" xfId="0" applyFont="1" applyAlignment="1">
      <alignment horizontal="left" wrapText="1"/>
    </xf>
    <xf numFmtId="37" fontId="5" fillId="0" borderId="1" xfId="0" applyNumberFormat="1" applyFont="1" applyBorder="1"/>
    <xf numFmtId="164" fontId="5" fillId="0" borderId="1" xfId="1" applyNumberFormat="1" applyFont="1" applyBorder="1"/>
    <xf numFmtId="43" fontId="5" fillId="0" borderId="1" xfId="1" applyFont="1" applyBorder="1"/>
    <xf numFmtId="164" fontId="3" fillId="0" borderId="0" xfId="1" applyNumberFormat="1" applyFont="1"/>
    <xf numFmtId="0" fontId="7" fillId="0" borderId="0" xfId="0" applyFont="1" applyFill="1" applyAlignment="1">
      <alignment horizontal="center"/>
    </xf>
    <xf numFmtId="164" fontId="3" fillId="0" borderId="4" xfId="1" applyNumberFormat="1" applyFont="1" applyFill="1" applyBorder="1" applyAlignment="1">
      <alignment horizontal="right"/>
    </xf>
    <xf numFmtId="164" fontId="5" fillId="0" borderId="5" xfId="1" applyNumberFormat="1" applyFont="1" applyFill="1" applyBorder="1" applyAlignment="1">
      <alignment horizontal="right"/>
    </xf>
    <xf numFmtId="43" fontId="3" fillId="0" borderId="5" xfId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7" fontId="5" fillId="0" borderId="0" xfId="0" applyNumberFormat="1" applyFont="1" applyFill="1"/>
    <xf numFmtId="164" fontId="5" fillId="0" borderId="0" xfId="1" applyNumberFormat="1" applyFont="1" applyFill="1"/>
    <xf numFmtId="37" fontId="3" fillId="0" borderId="2" xfId="0" applyNumberFormat="1" applyFont="1" applyFill="1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6"/>
  <sheetViews>
    <sheetView tabSelected="1" view="pageBreakPreview" topLeftCell="A2" zoomScaleNormal="85" zoomScaleSheetLayoutView="100" zoomScalePageLayoutView="110" workbookViewId="0">
      <selection activeCell="J104" sqref="J104"/>
    </sheetView>
  </sheetViews>
  <sheetFormatPr defaultColWidth="9.09765625" defaultRowHeight="21.75" customHeight="1" x14ac:dyDescent="0.3"/>
  <cols>
    <col min="1" max="1" width="42" style="240" customWidth="1"/>
    <col min="2" max="2" width="13" style="235" customWidth="1"/>
    <col min="3" max="3" width="1.3984375" style="235" customWidth="1"/>
    <col min="4" max="4" width="14.09765625" style="235" customWidth="1"/>
    <col min="5" max="5" width="1.3984375" style="235" customWidth="1"/>
    <col min="6" max="6" width="14.09765625" style="235" customWidth="1"/>
    <col min="7" max="7" width="1.3984375" style="235" customWidth="1"/>
    <col min="8" max="8" width="14.09765625" style="235" customWidth="1"/>
    <col min="9" max="9" width="1.3984375" style="235" customWidth="1"/>
    <col min="10" max="10" width="14.09765625" style="235" customWidth="1"/>
    <col min="11" max="16384" width="9.09765625" style="235"/>
  </cols>
  <sheetData>
    <row r="1" spans="1:13" s="236" customFormat="1" ht="21" customHeight="1" x14ac:dyDescent="0.4">
      <c r="A1" s="234" t="s">
        <v>157</v>
      </c>
      <c r="B1" s="235"/>
      <c r="L1" s="235"/>
      <c r="M1" s="235"/>
    </row>
    <row r="2" spans="1:13" s="238" customFormat="1" ht="21" customHeight="1" x14ac:dyDescent="0.35">
      <c r="A2" s="237" t="s">
        <v>74</v>
      </c>
      <c r="B2" s="235"/>
      <c r="L2" s="235"/>
      <c r="M2" s="235"/>
    </row>
    <row r="3" spans="1:13" s="238" customFormat="1" ht="21" customHeight="1" x14ac:dyDescent="0.35">
      <c r="A3" s="237"/>
      <c r="B3" s="235"/>
      <c r="L3" s="235"/>
      <c r="M3" s="235"/>
    </row>
    <row r="4" spans="1:13" ht="21" customHeight="1" x14ac:dyDescent="0.3">
      <c r="A4" s="239"/>
      <c r="D4" s="280" t="s">
        <v>43</v>
      </c>
      <c r="E4" s="280"/>
      <c r="F4" s="280"/>
      <c r="H4" s="280" t="s">
        <v>44</v>
      </c>
      <c r="I4" s="280"/>
      <c r="J4" s="280"/>
    </row>
    <row r="5" spans="1:13" ht="21" customHeight="1" x14ac:dyDescent="0.3">
      <c r="B5" s="241"/>
      <c r="C5" s="241"/>
      <c r="D5" s="281" t="s">
        <v>158</v>
      </c>
      <c r="E5" s="281"/>
      <c r="F5" s="281"/>
      <c r="G5" s="242"/>
      <c r="H5" s="281" t="s">
        <v>158</v>
      </c>
      <c r="I5" s="281"/>
      <c r="J5" s="281"/>
    </row>
    <row r="6" spans="1:13" ht="21" customHeight="1" x14ac:dyDescent="0.3">
      <c r="B6" s="241"/>
      <c r="C6" s="241"/>
      <c r="D6" s="243" t="s">
        <v>203</v>
      </c>
      <c r="E6" s="243"/>
      <c r="F6" s="243" t="s">
        <v>73</v>
      </c>
      <c r="G6" s="242"/>
      <c r="H6" s="243" t="s">
        <v>203</v>
      </c>
      <c r="I6" s="243"/>
      <c r="J6" s="243" t="s">
        <v>73</v>
      </c>
    </row>
    <row r="7" spans="1:13" ht="21" customHeight="1" x14ac:dyDescent="0.3">
      <c r="A7" s="239" t="s">
        <v>5</v>
      </c>
      <c r="B7" s="244" t="s">
        <v>24</v>
      </c>
      <c r="C7" s="244"/>
      <c r="D7" s="241">
        <v>2020</v>
      </c>
      <c r="E7" s="241"/>
      <c r="F7" s="241">
        <v>2019</v>
      </c>
      <c r="G7" s="241"/>
      <c r="H7" s="241">
        <v>2020</v>
      </c>
      <c r="I7" s="241"/>
      <c r="J7" s="241">
        <v>2019</v>
      </c>
    </row>
    <row r="8" spans="1:13" ht="21" customHeight="1" x14ac:dyDescent="0.3">
      <c r="C8" s="244"/>
      <c r="D8" s="241" t="s">
        <v>77</v>
      </c>
      <c r="F8" s="245"/>
      <c r="G8" s="241"/>
      <c r="H8" s="241" t="s">
        <v>77</v>
      </c>
      <c r="I8" s="241"/>
      <c r="J8" s="245"/>
    </row>
    <row r="9" spans="1:13" ht="21" customHeight="1" x14ac:dyDescent="0.3">
      <c r="B9" s="241"/>
      <c r="C9" s="241"/>
      <c r="D9" s="282" t="s">
        <v>50</v>
      </c>
      <c r="E9" s="282"/>
      <c r="F9" s="282"/>
      <c r="G9" s="282"/>
      <c r="H9" s="282"/>
      <c r="I9" s="282"/>
      <c r="J9" s="282"/>
    </row>
    <row r="10" spans="1:13" ht="21" customHeight="1" x14ac:dyDescent="0.3">
      <c r="A10" s="246" t="s">
        <v>1</v>
      </c>
      <c r="B10" s="244"/>
      <c r="C10" s="244"/>
    </row>
    <row r="11" spans="1:13" ht="21" customHeight="1" x14ac:dyDescent="0.3">
      <c r="A11" s="247" t="s">
        <v>2</v>
      </c>
      <c r="B11" s="248"/>
      <c r="C11" s="244"/>
      <c r="D11" s="249">
        <v>197277</v>
      </c>
      <c r="E11" s="249"/>
      <c r="F11" s="249">
        <v>51233</v>
      </c>
      <c r="G11" s="249"/>
      <c r="H11" s="249">
        <v>169738</v>
      </c>
      <c r="I11" s="249"/>
      <c r="J11" s="249">
        <v>35077</v>
      </c>
    </row>
    <row r="12" spans="1:13" ht="21" customHeight="1" x14ac:dyDescent="0.3">
      <c r="A12" s="247" t="s">
        <v>246</v>
      </c>
      <c r="B12" s="248">
        <v>4</v>
      </c>
      <c r="C12" s="244"/>
      <c r="D12" s="249">
        <v>233713</v>
      </c>
      <c r="E12" s="249"/>
      <c r="F12" s="249">
        <v>447107</v>
      </c>
      <c r="G12" s="249"/>
      <c r="H12" s="249">
        <v>178910</v>
      </c>
      <c r="I12" s="249"/>
      <c r="J12" s="249">
        <v>445653</v>
      </c>
    </row>
    <row r="13" spans="1:13" ht="21" customHeight="1" x14ac:dyDescent="0.3">
      <c r="A13" s="247" t="s">
        <v>159</v>
      </c>
      <c r="B13" s="248">
        <v>4</v>
      </c>
      <c r="C13" s="244"/>
      <c r="D13" s="250">
        <v>0</v>
      </c>
      <c r="E13" s="250"/>
      <c r="F13" s="250">
        <v>0</v>
      </c>
      <c r="G13" s="249"/>
      <c r="H13" s="249">
        <v>1549259</v>
      </c>
      <c r="I13" s="249"/>
      <c r="J13" s="249">
        <v>1502336</v>
      </c>
    </row>
    <row r="14" spans="1:13" ht="21" customHeight="1" x14ac:dyDescent="0.3">
      <c r="A14" s="247" t="s">
        <v>51</v>
      </c>
      <c r="B14" s="248">
        <v>7</v>
      </c>
      <c r="C14" s="244"/>
      <c r="D14" s="249">
        <v>924054</v>
      </c>
      <c r="E14" s="249"/>
      <c r="F14" s="249">
        <v>954050</v>
      </c>
      <c r="G14" s="249"/>
      <c r="H14" s="249">
        <v>623563</v>
      </c>
      <c r="I14" s="249"/>
      <c r="J14" s="249">
        <v>623563</v>
      </c>
    </row>
    <row r="15" spans="1:13" ht="21" customHeight="1" x14ac:dyDescent="0.3">
      <c r="A15" s="247" t="s">
        <v>247</v>
      </c>
      <c r="B15" s="248"/>
      <c r="C15" s="244"/>
    </row>
    <row r="16" spans="1:13" ht="21" customHeight="1" x14ac:dyDescent="0.3">
      <c r="A16" s="251" t="s">
        <v>278</v>
      </c>
      <c r="B16" s="248"/>
      <c r="C16" s="244"/>
      <c r="D16" s="249">
        <v>50084</v>
      </c>
      <c r="E16" s="249"/>
      <c r="F16" s="250">
        <v>0</v>
      </c>
      <c r="G16" s="249"/>
      <c r="H16" s="249">
        <v>50084</v>
      </c>
      <c r="I16" s="249"/>
      <c r="J16" s="250">
        <v>0</v>
      </c>
    </row>
    <row r="17" spans="1:10" ht="21" customHeight="1" x14ac:dyDescent="0.3">
      <c r="A17" s="247" t="s">
        <v>3</v>
      </c>
      <c r="B17" s="248"/>
      <c r="C17" s="244"/>
      <c r="D17" s="249">
        <v>159815</v>
      </c>
      <c r="E17" s="249"/>
      <c r="F17" s="249">
        <v>180482</v>
      </c>
      <c r="G17" s="249"/>
      <c r="H17" s="249">
        <v>9571</v>
      </c>
      <c r="I17" s="249"/>
      <c r="J17" s="249">
        <v>26477</v>
      </c>
    </row>
    <row r="18" spans="1:10" ht="21" customHeight="1" x14ac:dyDescent="0.3">
      <c r="A18" s="252" t="s">
        <v>4</v>
      </c>
      <c r="B18" s="244"/>
      <c r="C18" s="244"/>
      <c r="D18" s="253">
        <f>SUM(D11:D17)</f>
        <v>1564943</v>
      </c>
      <c r="E18" s="254"/>
      <c r="F18" s="253">
        <f>SUM(F11:F17)</f>
        <v>1632872</v>
      </c>
      <c r="G18" s="254"/>
      <c r="H18" s="253">
        <f>SUM(H11:H17)</f>
        <v>2581125</v>
      </c>
      <c r="I18" s="254"/>
      <c r="J18" s="253">
        <f>SUM(J11:J17)</f>
        <v>2633106</v>
      </c>
    </row>
    <row r="19" spans="1:10" ht="21" customHeight="1" x14ac:dyDescent="0.3">
      <c r="B19" s="244"/>
      <c r="C19" s="244"/>
      <c r="D19" s="249"/>
      <c r="E19" s="249"/>
      <c r="F19" s="249"/>
      <c r="G19" s="249"/>
      <c r="H19" s="249"/>
      <c r="I19" s="249"/>
      <c r="J19" s="249"/>
    </row>
    <row r="20" spans="1:10" ht="21" customHeight="1" x14ac:dyDescent="0.3">
      <c r="A20" s="246" t="s">
        <v>6</v>
      </c>
      <c r="B20" s="244"/>
      <c r="C20" s="244"/>
      <c r="D20" s="249"/>
      <c r="E20" s="249"/>
      <c r="F20" s="249"/>
      <c r="G20" s="249"/>
      <c r="H20" s="249"/>
      <c r="I20" s="249"/>
      <c r="J20" s="249"/>
    </row>
    <row r="21" spans="1:10" ht="21" customHeight="1" x14ac:dyDescent="0.3">
      <c r="A21" s="247" t="s">
        <v>160</v>
      </c>
      <c r="B21" s="248"/>
      <c r="C21" s="244"/>
      <c r="D21" s="249">
        <v>1000</v>
      </c>
      <c r="E21" s="249"/>
      <c r="F21" s="249">
        <v>1000</v>
      </c>
      <c r="G21" s="249"/>
      <c r="H21" s="250">
        <v>0</v>
      </c>
      <c r="I21" s="249"/>
      <c r="J21" s="250">
        <v>0</v>
      </c>
    </row>
    <row r="22" spans="1:10" ht="21" customHeight="1" x14ac:dyDescent="0.3">
      <c r="A22" s="247" t="s">
        <v>248</v>
      </c>
      <c r="B22" s="248">
        <v>8</v>
      </c>
      <c r="C22" s="244"/>
      <c r="D22" s="249">
        <v>1108</v>
      </c>
      <c r="E22" s="249"/>
      <c r="F22" s="249">
        <v>791459</v>
      </c>
      <c r="G22" s="249"/>
      <c r="H22" s="249">
        <v>90</v>
      </c>
      <c r="I22" s="249"/>
      <c r="J22" s="249">
        <v>683774</v>
      </c>
    </row>
    <row r="23" spans="1:10" ht="21" customHeight="1" x14ac:dyDescent="0.3">
      <c r="A23" s="247" t="s">
        <v>7</v>
      </c>
      <c r="B23" s="248">
        <v>9</v>
      </c>
      <c r="C23" s="244"/>
      <c r="D23" s="250">
        <v>0</v>
      </c>
      <c r="E23" s="249"/>
      <c r="F23" s="250">
        <v>0</v>
      </c>
      <c r="G23" s="249"/>
      <c r="H23" s="249">
        <v>6817375</v>
      </c>
      <c r="I23" s="249"/>
      <c r="J23" s="249">
        <v>6817375</v>
      </c>
    </row>
    <row r="24" spans="1:10" ht="21" customHeight="1" x14ac:dyDescent="0.3">
      <c r="A24" s="247" t="s">
        <v>286</v>
      </c>
      <c r="B24" s="248">
        <v>8</v>
      </c>
      <c r="C24" s="244"/>
      <c r="D24" s="250">
        <v>0</v>
      </c>
      <c r="E24" s="249"/>
      <c r="F24" s="250">
        <v>0</v>
      </c>
      <c r="G24" s="249"/>
      <c r="H24" s="250">
        <v>0</v>
      </c>
      <c r="I24" s="250"/>
      <c r="J24" s="250">
        <v>0</v>
      </c>
    </row>
    <row r="25" spans="1:10" ht="21" customHeight="1" x14ac:dyDescent="0.3">
      <c r="A25" s="247" t="s">
        <v>249</v>
      </c>
      <c r="B25" s="248">
        <v>6</v>
      </c>
      <c r="C25" s="244"/>
      <c r="D25" s="249">
        <v>104520</v>
      </c>
      <c r="E25" s="249"/>
      <c r="F25" s="249">
        <v>104520</v>
      </c>
      <c r="G25" s="249"/>
      <c r="H25" s="250">
        <v>0</v>
      </c>
      <c r="I25" s="250"/>
      <c r="J25" s="250">
        <v>0</v>
      </c>
    </row>
    <row r="26" spans="1:10" ht="21" customHeight="1" x14ac:dyDescent="0.3">
      <c r="A26" s="247" t="s">
        <v>161</v>
      </c>
      <c r="B26" s="248">
        <v>4</v>
      </c>
      <c r="C26" s="244"/>
      <c r="D26" s="249">
        <v>4486092</v>
      </c>
      <c r="E26" s="249"/>
      <c r="F26" s="249">
        <v>4432903</v>
      </c>
      <c r="G26" s="249"/>
      <c r="H26" s="249">
        <v>5091895</v>
      </c>
      <c r="I26" s="249"/>
      <c r="J26" s="249">
        <v>4977567</v>
      </c>
    </row>
    <row r="27" spans="1:10" ht="21" customHeight="1" x14ac:dyDescent="0.3">
      <c r="A27" s="247" t="s">
        <v>8</v>
      </c>
      <c r="B27" s="248" t="s">
        <v>250</v>
      </c>
      <c r="C27" s="244"/>
      <c r="D27" s="249">
        <v>22364709</v>
      </c>
      <c r="E27" s="249"/>
      <c r="F27" s="249">
        <v>22109333</v>
      </c>
      <c r="G27" s="249"/>
      <c r="H27" s="249">
        <v>10345987</v>
      </c>
      <c r="I27" s="249"/>
      <c r="J27" s="249">
        <v>10382913</v>
      </c>
    </row>
    <row r="28" spans="1:10" ht="21" customHeight="1" x14ac:dyDescent="0.3">
      <c r="A28" s="247" t="s">
        <v>251</v>
      </c>
      <c r="B28" s="248"/>
      <c r="C28" s="244"/>
      <c r="D28" s="249">
        <v>491013</v>
      </c>
      <c r="E28" s="249"/>
      <c r="F28" s="249">
        <v>488490</v>
      </c>
      <c r="G28" s="249"/>
      <c r="H28" s="249">
        <v>20043</v>
      </c>
      <c r="I28" s="249"/>
      <c r="J28" s="249">
        <v>15532</v>
      </c>
    </row>
    <row r="29" spans="1:10" ht="21" customHeight="1" x14ac:dyDescent="0.3">
      <c r="A29" s="247" t="s">
        <v>163</v>
      </c>
      <c r="B29" s="248" t="s">
        <v>252</v>
      </c>
      <c r="C29" s="244"/>
      <c r="D29" s="250">
        <v>0</v>
      </c>
      <c r="E29" s="249"/>
      <c r="F29" s="249">
        <v>97527</v>
      </c>
      <c r="G29" s="249"/>
      <c r="H29" s="250">
        <v>0</v>
      </c>
      <c r="I29" s="250"/>
      <c r="J29" s="250">
        <v>0</v>
      </c>
    </row>
    <row r="30" spans="1:10" ht="21" customHeight="1" x14ac:dyDescent="0.3">
      <c r="A30" s="247" t="s">
        <v>162</v>
      </c>
      <c r="B30" s="248"/>
      <c r="C30" s="244"/>
      <c r="D30" s="249">
        <v>3182</v>
      </c>
      <c r="E30" s="249"/>
      <c r="F30" s="249">
        <v>3720</v>
      </c>
      <c r="G30" s="249"/>
      <c r="H30" s="249">
        <v>3095</v>
      </c>
      <c r="I30" s="249"/>
      <c r="J30" s="249">
        <v>3570</v>
      </c>
    </row>
    <row r="31" spans="1:10" ht="21" customHeight="1" x14ac:dyDescent="0.3">
      <c r="A31" s="247" t="s">
        <v>9</v>
      </c>
      <c r="B31" s="248"/>
      <c r="C31" s="244"/>
      <c r="D31" s="249">
        <v>44745</v>
      </c>
      <c r="E31" s="249"/>
      <c r="F31" s="249">
        <v>19375</v>
      </c>
      <c r="G31" s="249"/>
      <c r="H31" s="250">
        <v>0</v>
      </c>
      <c r="I31" s="250"/>
      <c r="J31" s="250">
        <v>0</v>
      </c>
    </row>
    <row r="32" spans="1:10" ht="21" customHeight="1" x14ac:dyDescent="0.3">
      <c r="A32" s="247" t="s">
        <v>10</v>
      </c>
      <c r="B32" s="248">
        <v>4</v>
      </c>
      <c r="C32" s="244"/>
      <c r="D32" s="249">
        <v>11258</v>
      </c>
      <c r="E32" s="249"/>
      <c r="F32" s="249">
        <v>11299</v>
      </c>
      <c r="G32" s="249"/>
      <c r="H32" s="249">
        <v>4233</v>
      </c>
      <c r="I32" s="249"/>
      <c r="J32" s="249">
        <v>4207</v>
      </c>
    </row>
    <row r="33" spans="1:10" ht="21" customHeight="1" x14ac:dyDescent="0.3">
      <c r="A33" s="252" t="s">
        <v>11</v>
      </c>
      <c r="B33" s="244"/>
      <c r="C33" s="244"/>
      <c r="D33" s="253">
        <f>SUM(D21:D32)</f>
        <v>27507627</v>
      </c>
      <c r="E33" s="254"/>
      <c r="F33" s="253">
        <f>SUM(F21:F32)</f>
        <v>28059626</v>
      </c>
      <c r="G33" s="254"/>
      <c r="H33" s="253">
        <f>SUM(H21:H32)</f>
        <v>22282718</v>
      </c>
      <c r="I33" s="254"/>
      <c r="J33" s="253">
        <f>SUM(J21:J32)</f>
        <v>22884938</v>
      </c>
    </row>
    <row r="34" spans="1:10" ht="21" customHeight="1" x14ac:dyDescent="0.3">
      <c r="A34" s="252"/>
      <c r="B34" s="244"/>
      <c r="C34" s="244"/>
      <c r="D34" s="254"/>
      <c r="E34" s="254"/>
      <c r="F34" s="254"/>
      <c r="G34" s="254"/>
      <c r="H34" s="254"/>
      <c r="I34" s="254"/>
      <c r="J34" s="254"/>
    </row>
    <row r="35" spans="1:10" ht="21" customHeight="1" thickBot="1" x14ac:dyDescent="0.35">
      <c r="A35" s="255" t="s">
        <v>12</v>
      </c>
      <c r="B35" s="244"/>
      <c r="C35" s="244"/>
      <c r="D35" s="256">
        <f>SUM(D18,D33)</f>
        <v>29072570</v>
      </c>
      <c r="E35" s="254"/>
      <c r="F35" s="256">
        <f>SUM(F18,F33)</f>
        <v>29692498</v>
      </c>
      <c r="G35" s="254"/>
      <c r="H35" s="256">
        <f>SUM(H18,H33)</f>
        <v>24863843</v>
      </c>
      <c r="I35" s="254"/>
      <c r="J35" s="256">
        <f>SUM(J18,J33)</f>
        <v>25518044</v>
      </c>
    </row>
    <row r="36" spans="1:10" ht="21" customHeight="1" thickTop="1" x14ac:dyDescent="0.3">
      <c r="A36" s="247"/>
      <c r="B36" s="244"/>
      <c r="C36" s="244"/>
      <c r="D36" s="257"/>
      <c r="E36" s="257"/>
      <c r="F36" s="257"/>
      <c r="G36" s="249"/>
      <c r="H36" s="257"/>
      <c r="I36" s="257"/>
      <c r="J36" s="257"/>
    </row>
    <row r="37" spans="1:10" ht="21" customHeight="1" x14ac:dyDescent="0.3"/>
    <row r="38" spans="1:10" s="236" customFormat="1" ht="21" customHeight="1" x14ac:dyDescent="0.4">
      <c r="A38" s="234" t="s">
        <v>157</v>
      </c>
      <c r="B38" s="235"/>
    </row>
    <row r="39" spans="1:10" s="238" customFormat="1" ht="21" customHeight="1" x14ac:dyDescent="0.35">
      <c r="A39" s="237" t="s">
        <v>74</v>
      </c>
      <c r="B39" s="235"/>
    </row>
    <row r="40" spans="1:10" s="238" customFormat="1" ht="21" customHeight="1" x14ac:dyDescent="0.35">
      <c r="A40" s="237"/>
      <c r="B40" s="235"/>
    </row>
    <row r="41" spans="1:10" ht="21" customHeight="1" x14ac:dyDescent="0.3">
      <c r="A41" s="239"/>
      <c r="D41" s="280" t="s">
        <v>43</v>
      </c>
      <c r="E41" s="280"/>
      <c r="F41" s="280"/>
      <c r="H41" s="280" t="s">
        <v>44</v>
      </c>
      <c r="I41" s="280"/>
      <c r="J41" s="280"/>
    </row>
    <row r="42" spans="1:10" ht="21" customHeight="1" x14ac:dyDescent="0.3">
      <c r="B42" s="241"/>
      <c r="C42" s="241"/>
      <c r="D42" s="281" t="s">
        <v>158</v>
      </c>
      <c r="E42" s="281"/>
      <c r="F42" s="281"/>
      <c r="G42" s="242"/>
      <c r="H42" s="281" t="s">
        <v>158</v>
      </c>
      <c r="I42" s="281"/>
      <c r="J42" s="281"/>
    </row>
    <row r="43" spans="1:10" ht="21" customHeight="1" x14ac:dyDescent="0.3">
      <c r="B43" s="241"/>
      <c r="C43" s="241"/>
      <c r="D43" s="243" t="s">
        <v>203</v>
      </c>
      <c r="E43" s="243"/>
      <c r="F43" s="243" t="s">
        <v>73</v>
      </c>
      <c r="G43" s="242"/>
      <c r="H43" s="243" t="s">
        <v>203</v>
      </c>
      <c r="I43" s="243"/>
      <c r="J43" s="243" t="s">
        <v>73</v>
      </c>
    </row>
    <row r="44" spans="1:10" ht="21" customHeight="1" x14ac:dyDescent="0.3">
      <c r="A44" s="255" t="s">
        <v>13</v>
      </c>
      <c r="B44" s="244" t="s">
        <v>24</v>
      </c>
      <c r="C44" s="241"/>
      <c r="D44" s="241">
        <v>2020</v>
      </c>
      <c r="E44" s="241"/>
      <c r="F44" s="241">
        <v>2019</v>
      </c>
      <c r="G44" s="241"/>
      <c r="H44" s="241">
        <v>2020</v>
      </c>
      <c r="I44" s="241"/>
      <c r="J44" s="241">
        <v>2019</v>
      </c>
    </row>
    <row r="45" spans="1:10" ht="21" customHeight="1" x14ac:dyDescent="0.3">
      <c r="C45" s="244"/>
      <c r="D45" s="241" t="s">
        <v>77</v>
      </c>
      <c r="F45" s="245"/>
      <c r="G45" s="241"/>
      <c r="H45" s="241" t="s">
        <v>77</v>
      </c>
      <c r="I45" s="241"/>
      <c r="J45" s="245"/>
    </row>
    <row r="46" spans="1:10" ht="21" customHeight="1" x14ac:dyDescent="0.3">
      <c r="C46" s="244"/>
      <c r="D46" s="282" t="s">
        <v>50</v>
      </c>
      <c r="E46" s="282"/>
      <c r="F46" s="282"/>
      <c r="G46" s="282"/>
      <c r="H46" s="282"/>
      <c r="I46" s="282"/>
      <c r="J46" s="282"/>
    </row>
    <row r="47" spans="1:10" ht="21" customHeight="1" x14ac:dyDescent="0.3">
      <c r="A47" s="258" t="s">
        <v>14</v>
      </c>
      <c r="B47" s="241"/>
      <c r="C47" s="241"/>
      <c r="D47" s="249"/>
      <c r="E47" s="249"/>
      <c r="F47" s="249"/>
      <c r="G47" s="249"/>
      <c r="H47" s="249"/>
      <c r="I47" s="249"/>
      <c r="J47" s="249"/>
    </row>
    <row r="48" spans="1:10" ht="21" customHeight="1" x14ac:dyDescent="0.3">
      <c r="A48" s="235" t="s">
        <v>164</v>
      </c>
      <c r="B48" s="244">
        <v>11</v>
      </c>
      <c r="C48" s="244"/>
      <c r="D48" s="249">
        <v>250000</v>
      </c>
      <c r="E48" s="249"/>
      <c r="F48" s="249">
        <v>1370000</v>
      </c>
      <c r="G48" s="249"/>
      <c r="H48" s="249">
        <v>250000</v>
      </c>
      <c r="I48" s="249"/>
      <c r="J48" s="249">
        <v>1370000</v>
      </c>
    </row>
    <row r="49" spans="1:13" ht="21" customHeight="1" x14ac:dyDescent="0.3">
      <c r="A49" s="247" t="s">
        <v>253</v>
      </c>
      <c r="B49" s="244">
        <v>4</v>
      </c>
      <c r="C49" s="244"/>
      <c r="D49" s="249">
        <v>344058</v>
      </c>
      <c r="E49" s="249"/>
      <c r="F49" s="249">
        <v>418090</v>
      </c>
      <c r="G49" s="249"/>
      <c r="H49" s="249">
        <v>256653</v>
      </c>
      <c r="I49" s="249"/>
      <c r="J49" s="249">
        <v>292180</v>
      </c>
    </row>
    <row r="50" spans="1:13" ht="21" customHeight="1" x14ac:dyDescent="0.3">
      <c r="A50" s="247" t="s">
        <v>254</v>
      </c>
      <c r="B50" s="248">
        <v>4</v>
      </c>
      <c r="C50" s="244"/>
      <c r="D50" s="249">
        <v>4380</v>
      </c>
      <c r="E50" s="249"/>
      <c r="F50" s="250">
        <v>0</v>
      </c>
      <c r="G50" s="249"/>
      <c r="H50" s="249">
        <v>4553</v>
      </c>
      <c r="I50" s="249"/>
      <c r="J50" s="250">
        <v>0</v>
      </c>
    </row>
    <row r="51" spans="1:13" ht="21" customHeight="1" x14ac:dyDescent="0.3">
      <c r="A51" s="235" t="s">
        <v>166</v>
      </c>
      <c r="B51" s="244" t="s">
        <v>255</v>
      </c>
      <c r="C51" s="244"/>
      <c r="D51" s="249">
        <v>255724</v>
      </c>
      <c r="E51" s="249"/>
      <c r="F51" s="249">
        <v>170745</v>
      </c>
      <c r="G51" s="249"/>
      <c r="H51" s="249">
        <v>3550940</v>
      </c>
      <c r="I51" s="249"/>
      <c r="J51" s="249">
        <v>3218432</v>
      </c>
    </row>
    <row r="52" spans="1:13" ht="21" hidden="1" customHeight="1" x14ac:dyDescent="0.3">
      <c r="A52" s="235" t="s">
        <v>167</v>
      </c>
      <c r="B52" s="244"/>
      <c r="C52" s="244"/>
      <c r="D52" s="249"/>
      <c r="E52" s="249"/>
      <c r="F52" s="249"/>
      <c r="G52" s="249"/>
      <c r="H52" s="249"/>
      <c r="I52" s="249"/>
      <c r="J52" s="249"/>
    </row>
    <row r="53" spans="1:13" ht="21" hidden="1" customHeight="1" x14ac:dyDescent="0.3">
      <c r="A53" s="235" t="s">
        <v>110</v>
      </c>
      <c r="B53" s="244"/>
      <c r="C53" s="244"/>
      <c r="D53" s="250"/>
      <c r="E53" s="249"/>
      <c r="F53" s="250">
        <v>0</v>
      </c>
      <c r="G53" s="249"/>
      <c r="H53" s="250"/>
      <c r="I53" s="249"/>
      <c r="J53" s="250">
        <v>0</v>
      </c>
    </row>
    <row r="54" spans="1:13" ht="21" customHeight="1" x14ac:dyDescent="0.3">
      <c r="A54" s="235" t="s">
        <v>256</v>
      </c>
      <c r="B54" s="244">
        <v>11</v>
      </c>
      <c r="C54" s="244"/>
      <c r="D54" s="249">
        <v>2698757</v>
      </c>
      <c r="E54" s="249"/>
      <c r="F54" s="249">
        <v>1399081</v>
      </c>
      <c r="G54" s="249"/>
      <c r="H54" s="249">
        <v>2698757</v>
      </c>
      <c r="I54" s="249"/>
      <c r="J54" s="249">
        <v>1399081</v>
      </c>
    </row>
    <row r="55" spans="1:13" ht="21" customHeight="1" x14ac:dyDescent="0.3">
      <c r="A55" s="235" t="s">
        <v>168</v>
      </c>
      <c r="B55" s="244"/>
      <c r="C55" s="244"/>
      <c r="D55" s="259"/>
      <c r="E55" s="249"/>
      <c r="F55" s="259"/>
      <c r="G55" s="249"/>
      <c r="H55" s="250"/>
      <c r="I55" s="249"/>
      <c r="J55" s="250"/>
    </row>
    <row r="56" spans="1:13" ht="21" customHeight="1" x14ac:dyDescent="0.3">
      <c r="A56" s="235" t="s">
        <v>169</v>
      </c>
      <c r="B56" s="244">
        <v>4</v>
      </c>
      <c r="C56" s="244"/>
      <c r="D56" s="249">
        <v>234080</v>
      </c>
      <c r="E56" s="249"/>
      <c r="F56" s="249">
        <v>234468</v>
      </c>
      <c r="G56" s="249"/>
      <c r="H56" s="249">
        <v>154534</v>
      </c>
      <c r="I56" s="249"/>
      <c r="J56" s="249">
        <v>154942</v>
      </c>
    </row>
    <row r="57" spans="1:13" ht="21" customHeight="1" x14ac:dyDescent="0.3">
      <c r="A57" s="247" t="s">
        <v>165</v>
      </c>
      <c r="B57" s="244">
        <v>4</v>
      </c>
      <c r="C57" s="244"/>
      <c r="D57" s="249">
        <v>180920</v>
      </c>
      <c r="E57" s="249"/>
      <c r="F57" s="249">
        <v>181696</v>
      </c>
      <c r="G57" s="249"/>
      <c r="H57" s="249">
        <v>4700</v>
      </c>
      <c r="I57" s="249"/>
      <c r="J57" s="249">
        <v>3842</v>
      </c>
      <c r="M57" s="249"/>
    </row>
    <row r="58" spans="1:13" ht="21" customHeight="1" x14ac:dyDescent="0.3">
      <c r="A58" s="247" t="s">
        <v>257</v>
      </c>
      <c r="B58" s="244"/>
      <c r="C58" s="244"/>
      <c r="D58" s="249"/>
      <c r="E58" s="249"/>
      <c r="F58" s="249"/>
      <c r="G58" s="249"/>
      <c r="H58" s="250"/>
      <c r="I58" s="249"/>
      <c r="J58" s="250"/>
      <c r="M58" s="249"/>
    </row>
    <row r="59" spans="1:13" ht="21" customHeight="1" x14ac:dyDescent="0.3">
      <c r="A59" s="247" t="s">
        <v>258</v>
      </c>
      <c r="B59" s="244"/>
      <c r="C59" s="244"/>
      <c r="D59" s="249">
        <v>709</v>
      </c>
      <c r="E59" s="249"/>
      <c r="F59" s="249">
        <v>13219</v>
      </c>
      <c r="G59" s="249"/>
      <c r="H59" s="250">
        <v>0</v>
      </c>
      <c r="I59" s="249"/>
      <c r="J59" s="250">
        <v>0</v>
      </c>
      <c r="M59" s="249"/>
    </row>
    <row r="60" spans="1:13" ht="21" customHeight="1" x14ac:dyDescent="0.3">
      <c r="A60" s="247" t="s">
        <v>212</v>
      </c>
      <c r="B60" s="244"/>
      <c r="C60" s="244"/>
      <c r="D60" s="249">
        <v>301067</v>
      </c>
      <c r="E60" s="249"/>
      <c r="F60" s="249">
        <v>308677</v>
      </c>
      <c r="G60" s="249"/>
      <c r="H60" s="249">
        <v>12888</v>
      </c>
      <c r="I60" s="249"/>
      <c r="J60" s="249">
        <v>10520</v>
      </c>
      <c r="M60" s="249"/>
    </row>
    <row r="61" spans="1:13" ht="21" customHeight="1" x14ac:dyDescent="0.3">
      <c r="A61" s="247" t="s">
        <v>259</v>
      </c>
      <c r="B61" s="244"/>
      <c r="C61" s="244"/>
      <c r="D61" s="249">
        <v>109412</v>
      </c>
      <c r="E61" s="249"/>
      <c r="F61" s="249">
        <v>38213</v>
      </c>
      <c r="G61" s="249"/>
      <c r="H61" s="249">
        <v>29996</v>
      </c>
      <c r="I61" s="250"/>
      <c r="J61" s="250">
        <v>0</v>
      </c>
    </row>
    <row r="62" spans="1:13" ht="21" customHeight="1" x14ac:dyDescent="0.3">
      <c r="A62" s="247" t="s">
        <v>15</v>
      </c>
      <c r="C62" s="244"/>
      <c r="D62" s="249">
        <v>8826</v>
      </c>
      <c r="E62" s="249"/>
      <c r="F62" s="249">
        <v>9529</v>
      </c>
      <c r="G62" s="249"/>
      <c r="H62" s="249">
        <v>1729</v>
      </c>
      <c r="I62" s="249"/>
      <c r="J62" s="249">
        <v>6150</v>
      </c>
    </row>
    <row r="63" spans="1:13" ht="21" customHeight="1" x14ac:dyDescent="0.3">
      <c r="A63" s="252" t="s">
        <v>16</v>
      </c>
      <c r="C63" s="244"/>
      <c r="D63" s="253">
        <f>SUM(D48:D62)</f>
        <v>4387933</v>
      </c>
      <c r="E63" s="254"/>
      <c r="F63" s="253">
        <f>SUM(F48:F62)</f>
        <v>4143718</v>
      </c>
      <c r="G63" s="254"/>
      <c r="H63" s="253">
        <f>SUM(H48:H62)</f>
        <v>6964750</v>
      </c>
      <c r="I63" s="254"/>
      <c r="J63" s="253">
        <f>SUM(J48:J62)</f>
        <v>6455147</v>
      </c>
    </row>
    <row r="64" spans="1:13" ht="21" customHeight="1" x14ac:dyDescent="0.3">
      <c r="B64" s="244"/>
      <c r="C64" s="244"/>
      <c r="D64" s="249"/>
      <c r="E64" s="249"/>
      <c r="F64" s="249"/>
      <c r="G64" s="249"/>
      <c r="H64" s="249"/>
      <c r="I64" s="249"/>
      <c r="J64" s="249"/>
    </row>
    <row r="65" spans="1:10" ht="21" customHeight="1" x14ac:dyDescent="0.3">
      <c r="A65" s="246" t="s">
        <v>17</v>
      </c>
      <c r="B65" s="244"/>
      <c r="C65" s="244"/>
      <c r="D65" s="249"/>
      <c r="E65" s="249"/>
      <c r="F65" s="249"/>
      <c r="G65" s="249"/>
      <c r="H65" s="249"/>
      <c r="I65" s="249"/>
      <c r="J65" s="249"/>
    </row>
    <row r="66" spans="1:10" ht="21" customHeight="1" x14ac:dyDescent="0.3">
      <c r="A66" s="240" t="s">
        <v>194</v>
      </c>
      <c r="B66" s="244">
        <v>11</v>
      </c>
      <c r="C66" s="244"/>
      <c r="D66" s="249">
        <v>2531906</v>
      </c>
      <c r="E66" s="249"/>
      <c r="F66" s="249">
        <v>2531906</v>
      </c>
      <c r="G66" s="249"/>
      <c r="H66" s="250">
        <v>0</v>
      </c>
      <c r="I66" s="250"/>
      <c r="J66" s="250">
        <v>0</v>
      </c>
    </row>
    <row r="67" spans="1:10" ht="21" customHeight="1" x14ac:dyDescent="0.3">
      <c r="A67" s="240" t="s">
        <v>260</v>
      </c>
      <c r="B67" s="248">
        <v>4</v>
      </c>
      <c r="C67" s="244"/>
      <c r="D67" s="249">
        <v>128997</v>
      </c>
      <c r="E67" s="249"/>
      <c r="F67" s="250">
        <v>0</v>
      </c>
      <c r="G67" s="249"/>
      <c r="H67" s="257">
        <v>7043</v>
      </c>
      <c r="I67" s="250"/>
      <c r="J67" s="250">
        <v>0</v>
      </c>
    </row>
    <row r="68" spans="1:10" ht="21" customHeight="1" x14ac:dyDescent="0.3">
      <c r="A68" s="247" t="s">
        <v>261</v>
      </c>
      <c r="B68" s="244">
        <v>11</v>
      </c>
      <c r="C68" s="244"/>
      <c r="D68" s="249">
        <v>1026827</v>
      </c>
      <c r="E68" s="249"/>
      <c r="F68" s="249">
        <v>2446331</v>
      </c>
      <c r="G68" s="249"/>
      <c r="H68" s="249">
        <v>1026827</v>
      </c>
      <c r="I68" s="249"/>
      <c r="J68" s="249">
        <v>2446331</v>
      </c>
    </row>
    <row r="69" spans="1:10" ht="21" customHeight="1" x14ac:dyDescent="0.3">
      <c r="A69" s="247" t="s">
        <v>18</v>
      </c>
      <c r="B69" s="244"/>
      <c r="C69" s="244"/>
      <c r="D69" s="249">
        <v>1428901</v>
      </c>
      <c r="E69" s="249"/>
      <c r="F69" s="249">
        <v>1410583</v>
      </c>
      <c r="G69" s="249"/>
      <c r="H69" s="249">
        <v>866863</v>
      </c>
      <c r="I69" s="249"/>
      <c r="J69" s="249">
        <v>870535</v>
      </c>
    </row>
    <row r="70" spans="1:10" ht="21" customHeight="1" x14ac:dyDescent="0.3">
      <c r="A70" s="240" t="s">
        <v>170</v>
      </c>
      <c r="B70" s="244">
        <v>4</v>
      </c>
      <c r="C70" s="244"/>
      <c r="D70" s="249">
        <v>215745</v>
      </c>
      <c r="E70" s="249"/>
      <c r="F70" s="249">
        <v>212585</v>
      </c>
      <c r="G70" s="249"/>
      <c r="H70" s="249">
        <v>10974</v>
      </c>
      <c r="I70" s="249"/>
      <c r="J70" s="249">
        <v>11903</v>
      </c>
    </row>
    <row r="71" spans="1:10" ht="21" customHeight="1" x14ac:dyDescent="0.3">
      <c r="A71" s="247" t="s">
        <v>213</v>
      </c>
      <c r="B71" s="244"/>
      <c r="C71" s="244"/>
      <c r="D71" s="249">
        <v>19240</v>
      </c>
      <c r="E71" s="249"/>
      <c r="F71" s="249">
        <v>19473</v>
      </c>
      <c r="G71" s="249"/>
      <c r="H71" s="249">
        <v>16853</v>
      </c>
      <c r="I71" s="249"/>
      <c r="J71" s="249">
        <v>17239</v>
      </c>
    </row>
    <row r="72" spans="1:10" ht="21" customHeight="1" x14ac:dyDescent="0.3">
      <c r="A72" s="247" t="s">
        <v>171</v>
      </c>
      <c r="B72" s="244">
        <v>4</v>
      </c>
      <c r="C72" s="244"/>
      <c r="D72" s="257">
        <v>5103227</v>
      </c>
      <c r="E72" s="249"/>
      <c r="F72" s="257">
        <v>5213978</v>
      </c>
      <c r="G72" s="249"/>
      <c r="H72" s="257">
        <v>4039716</v>
      </c>
      <c r="I72" s="249"/>
      <c r="J72" s="257">
        <v>4110838</v>
      </c>
    </row>
    <row r="73" spans="1:10" ht="21" customHeight="1" x14ac:dyDescent="0.3">
      <c r="A73" s="252" t="s">
        <v>20</v>
      </c>
      <c r="C73" s="244"/>
      <c r="D73" s="253">
        <f>SUM(D66:D72)</f>
        <v>10454843</v>
      </c>
      <c r="E73" s="254"/>
      <c r="F73" s="253">
        <f>SUM(F66:F72)</f>
        <v>11834856</v>
      </c>
      <c r="G73" s="254"/>
      <c r="H73" s="253">
        <f>SUM(H66:H72)</f>
        <v>5968276</v>
      </c>
      <c r="I73" s="254"/>
      <c r="J73" s="253">
        <f>SUM(J66:J72)</f>
        <v>7456846</v>
      </c>
    </row>
    <row r="74" spans="1:10" ht="21" customHeight="1" x14ac:dyDescent="0.3">
      <c r="A74" s="252"/>
      <c r="C74" s="244"/>
      <c r="D74" s="260"/>
      <c r="E74" s="254"/>
      <c r="F74" s="260"/>
      <c r="G74" s="254"/>
      <c r="H74" s="260"/>
      <c r="I74" s="254"/>
      <c r="J74" s="260"/>
    </row>
    <row r="75" spans="1:10" ht="21" customHeight="1" x14ac:dyDescent="0.3">
      <c r="A75" s="255" t="s">
        <v>21</v>
      </c>
      <c r="B75" s="244"/>
      <c r="C75" s="244"/>
      <c r="D75" s="261">
        <f>SUM(D63,D73)</f>
        <v>14842776</v>
      </c>
      <c r="E75" s="254"/>
      <c r="F75" s="261">
        <f>SUM(F63,F73)</f>
        <v>15978574</v>
      </c>
      <c r="G75" s="254"/>
      <c r="H75" s="261">
        <f>SUM(H63,H73)</f>
        <v>12933026</v>
      </c>
      <c r="I75" s="254"/>
      <c r="J75" s="261">
        <f>SUM(J63,J73)</f>
        <v>13911993</v>
      </c>
    </row>
    <row r="76" spans="1:10" ht="21" customHeight="1" x14ac:dyDescent="0.3">
      <c r="A76" s="235"/>
      <c r="B76" s="244"/>
      <c r="C76" s="244"/>
      <c r="D76" s="257"/>
      <c r="E76" s="257"/>
      <c r="F76" s="257"/>
      <c r="G76" s="249"/>
      <c r="H76" s="257"/>
      <c r="I76" s="257"/>
      <c r="J76" s="257"/>
    </row>
    <row r="77" spans="1:10" ht="21" customHeight="1" x14ac:dyDescent="0.3">
      <c r="A77" s="239"/>
      <c r="B77" s="244"/>
      <c r="C77" s="244"/>
      <c r="D77" s="262"/>
      <c r="E77" s="255"/>
      <c r="F77" s="262"/>
      <c r="G77" s="255"/>
      <c r="H77" s="262"/>
      <c r="I77" s="255"/>
      <c r="J77" s="262"/>
    </row>
    <row r="78" spans="1:10" s="236" customFormat="1" ht="21" customHeight="1" x14ac:dyDescent="0.4">
      <c r="A78" s="234" t="s">
        <v>157</v>
      </c>
      <c r="B78" s="235"/>
    </row>
    <row r="79" spans="1:10" s="238" customFormat="1" ht="21" customHeight="1" x14ac:dyDescent="0.35">
      <c r="A79" s="237" t="s">
        <v>74</v>
      </c>
      <c r="B79" s="235"/>
    </row>
    <row r="80" spans="1:10" s="238" customFormat="1" ht="21" customHeight="1" x14ac:dyDescent="0.35">
      <c r="A80" s="237"/>
      <c r="B80" s="235"/>
    </row>
    <row r="81" spans="1:10" ht="21" customHeight="1" x14ac:dyDescent="0.3">
      <c r="A81" s="239"/>
      <c r="D81" s="280" t="s">
        <v>43</v>
      </c>
      <c r="E81" s="280"/>
      <c r="F81" s="280"/>
      <c r="H81" s="280" t="s">
        <v>44</v>
      </c>
      <c r="I81" s="280"/>
      <c r="J81" s="280"/>
    </row>
    <row r="82" spans="1:10" ht="21" customHeight="1" x14ac:dyDescent="0.3">
      <c r="B82" s="241"/>
      <c r="C82" s="241"/>
      <c r="D82" s="281" t="s">
        <v>158</v>
      </c>
      <c r="E82" s="281"/>
      <c r="F82" s="281"/>
      <c r="G82" s="242"/>
      <c r="H82" s="281" t="s">
        <v>158</v>
      </c>
      <c r="I82" s="281"/>
      <c r="J82" s="281"/>
    </row>
    <row r="83" spans="1:10" ht="21" customHeight="1" x14ac:dyDescent="0.3">
      <c r="B83" s="241"/>
      <c r="C83" s="241"/>
      <c r="D83" s="243" t="s">
        <v>203</v>
      </c>
      <c r="E83" s="243"/>
      <c r="F83" s="243" t="s">
        <v>73</v>
      </c>
      <c r="G83" s="242"/>
      <c r="H83" s="243" t="s">
        <v>203</v>
      </c>
      <c r="I83" s="243"/>
      <c r="J83" s="243" t="s">
        <v>73</v>
      </c>
    </row>
    <row r="84" spans="1:10" ht="21" customHeight="1" x14ac:dyDescent="0.3">
      <c r="A84" s="255" t="s">
        <v>13</v>
      </c>
      <c r="B84" s="244"/>
      <c r="C84" s="244"/>
      <c r="D84" s="241">
        <v>2020</v>
      </c>
      <c r="E84" s="241"/>
      <c r="F84" s="241">
        <v>2019</v>
      </c>
      <c r="G84" s="241"/>
      <c r="H84" s="241">
        <v>2020</v>
      </c>
      <c r="I84" s="241"/>
      <c r="J84" s="241">
        <v>2019</v>
      </c>
    </row>
    <row r="85" spans="1:10" ht="21" customHeight="1" x14ac:dyDescent="0.3">
      <c r="B85" s="241"/>
      <c r="C85" s="241"/>
      <c r="D85" s="241" t="s">
        <v>77</v>
      </c>
      <c r="F85" s="245"/>
      <c r="G85" s="241"/>
      <c r="H85" s="241" t="s">
        <v>77</v>
      </c>
      <c r="I85" s="241"/>
      <c r="J85" s="245"/>
    </row>
    <row r="86" spans="1:10" ht="21" customHeight="1" x14ac:dyDescent="0.3">
      <c r="B86" s="244"/>
      <c r="C86" s="244"/>
      <c r="D86" s="282" t="s">
        <v>50</v>
      </c>
      <c r="E86" s="282"/>
      <c r="F86" s="282"/>
      <c r="G86" s="282"/>
      <c r="H86" s="282"/>
      <c r="I86" s="282"/>
      <c r="J86" s="282"/>
    </row>
    <row r="87" spans="1:10" ht="21" customHeight="1" x14ac:dyDescent="0.3">
      <c r="A87" s="263" t="s">
        <v>111</v>
      </c>
      <c r="B87" s="244"/>
      <c r="C87" s="244"/>
      <c r="D87" s="249"/>
      <c r="E87" s="249"/>
      <c r="F87" s="249"/>
      <c r="G87" s="249"/>
      <c r="H87" s="249"/>
      <c r="I87" s="249"/>
      <c r="J87" s="249"/>
    </row>
    <row r="88" spans="1:10" ht="21" customHeight="1" x14ac:dyDescent="0.3">
      <c r="A88" s="235" t="s">
        <v>62</v>
      </c>
      <c r="B88" s="264"/>
      <c r="C88" s="244"/>
      <c r="D88" s="249"/>
      <c r="E88" s="249"/>
      <c r="F88" s="249"/>
      <c r="G88" s="249"/>
      <c r="H88" s="249"/>
      <c r="I88" s="249"/>
      <c r="J88" s="249"/>
    </row>
    <row r="89" spans="1:10" ht="21" customHeight="1" x14ac:dyDescent="0.3">
      <c r="A89" s="235" t="s">
        <v>154</v>
      </c>
      <c r="B89" s="264"/>
      <c r="C89" s="244"/>
      <c r="D89" s="249"/>
      <c r="E89" s="249"/>
      <c r="F89" s="249"/>
      <c r="G89" s="249"/>
      <c r="H89" s="249"/>
      <c r="I89" s="249"/>
      <c r="J89" s="249"/>
    </row>
    <row r="90" spans="1:10" ht="21" customHeight="1" x14ac:dyDescent="0.3">
      <c r="A90" s="265" t="s">
        <v>262</v>
      </c>
      <c r="B90" s="264"/>
      <c r="C90" s="244"/>
      <c r="D90" s="249"/>
      <c r="E90" s="249"/>
      <c r="F90" s="249"/>
      <c r="G90" s="249"/>
      <c r="H90" s="249"/>
      <c r="I90" s="249"/>
      <c r="J90" s="249"/>
    </row>
    <row r="91" spans="1:10" ht="21" customHeight="1" thickBot="1" x14ac:dyDescent="0.35">
      <c r="A91" s="265" t="s">
        <v>263</v>
      </c>
      <c r="B91" s="264"/>
      <c r="C91" s="244"/>
      <c r="D91" s="266">
        <v>6535484</v>
      </c>
      <c r="E91" s="249"/>
      <c r="F91" s="266">
        <v>6535484</v>
      </c>
      <c r="G91" s="249"/>
      <c r="H91" s="266">
        <v>6535484</v>
      </c>
      <c r="I91" s="249"/>
      <c r="J91" s="266">
        <v>6535484</v>
      </c>
    </row>
    <row r="92" spans="1:10" ht="21" customHeight="1" thickTop="1" x14ac:dyDescent="0.3">
      <c r="A92" s="247" t="s">
        <v>155</v>
      </c>
      <c r="B92" s="264"/>
      <c r="C92" s="244"/>
      <c r="D92" s="249"/>
      <c r="E92" s="249"/>
      <c r="F92" s="249"/>
      <c r="G92" s="249"/>
      <c r="H92" s="249"/>
      <c r="I92" s="249"/>
      <c r="J92" s="249"/>
    </row>
    <row r="93" spans="1:10" ht="21" customHeight="1" x14ac:dyDescent="0.3">
      <c r="A93" s="265" t="s">
        <v>264</v>
      </c>
      <c r="B93" s="264"/>
      <c r="C93" s="244"/>
      <c r="D93" s="249"/>
      <c r="E93" s="249"/>
      <c r="F93" s="249"/>
      <c r="G93" s="249"/>
      <c r="H93" s="249"/>
      <c r="I93" s="249"/>
      <c r="J93" s="249"/>
    </row>
    <row r="94" spans="1:10" ht="21" customHeight="1" x14ac:dyDescent="0.3">
      <c r="A94" s="265" t="s">
        <v>263</v>
      </c>
      <c r="B94" s="264"/>
      <c r="C94" s="244"/>
      <c r="D94" s="249">
        <v>6499830</v>
      </c>
      <c r="E94" s="249"/>
      <c r="F94" s="249">
        <v>6499830</v>
      </c>
      <c r="G94" s="249"/>
      <c r="H94" s="249">
        <v>6499830</v>
      </c>
      <c r="I94" s="249"/>
      <c r="J94" s="249">
        <v>6499830</v>
      </c>
    </row>
    <row r="95" spans="1:10" ht="21" customHeight="1" x14ac:dyDescent="0.3">
      <c r="A95" s="247" t="s">
        <v>172</v>
      </c>
      <c r="B95" s="264"/>
      <c r="C95" s="244"/>
      <c r="D95" s="249">
        <v>1532321</v>
      </c>
      <c r="E95" s="249"/>
      <c r="F95" s="249">
        <v>1532321</v>
      </c>
      <c r="G95" s="249"/>
      <c r="H95" s="249">
        <v>1532321</v>
      </c>
      <c r="I95" s="249"/>
      <c r="J95" s="249">
        <v>1532321</v>
      </c>
    </row>
    <row r="96" spans="1:10" ht="21" customHeight="1" x14ac:dyDescent="0.3">
      <c r="A96" s="247" t="s">
        <v>173</v>
      </c>
      <c r="B96" s="244"/>
      <c r="C96" s="244"/>
      <c r="D96" s="249"/>
      <c r="E96" s="249"/>
      <c r="F96" s="249"/>
      <c r="G96" s="249"/>
      <c r="H96" s="249"/>
      <c r="I96" s="249"/>
      <c r="J96" s="249"/>
    </row>
    <row r="97" spans="1:10" ht="21" customHeight="1" x14ac:dyDescent="0.3">
      <c r="A97" s="247" t="s">
        <v>175</v>
      </c>
      <c r="B97" s="244"/>
      <c r="C97" s="244"/>
      <c r="D97" s="249">
        <v>-423185</v>
      </c>
      <c r="E97" s="249"/>
      <c r="F97" s="249">
        <v>-423185</v>
      </c>
      <c r="G97" s="249"/>
      <c r="H97" s="250">
        <v>0</v>
      </c>
      <c r="I97" s="250"/>
      <c r="J97" s="250">
        <v>0</v>
      </c>
    </row>
    <row r="98" spans="1:10" ht="21" customHeight="1" x14ac:dyDescent="0.3">
      <c r="A98" s="247" t="s">
        <v>174</v>
      </c>
      <c r="B98" s="244"/>
      <c r="C98" s="244"/>
      <c r="D98" s="249"/>
      <c r="E98" s="249"/>
      <c r="F98" s="249"/>
      <c r="G98" s="249"/>
      <c r="H98" s="250"/>
      <c r="I98" s="250"/>
      <c r="J98" s="250"/>
    </row>
    <row r="99" spans="1:10" ht="21" customHeight="1" x14ac:dyDescent="0.3">
      <c r="A99" s="247" t="s">
        <v>176</v>
      </c>
      <c r="B99" s="244"/>
      <c r="C99" s="244"/>
      <c r="D99" s="249">
        <v>-129337</v>
      </c>
      <c r="E99" s="249"/>
      <c r="F99" s="249">
        <v>-129337</v>
      </c>
      <c r="G99" s="249"/>
      <c r="H99" s="250">
        <v>0</v>
      </c>
      <c r="I99" s="250"/>
      <c r="J99" s="250">
        <v>0</v>
      </c>
    </row>
    <row r="100" spans="1:10" ht="21" customHeight="1" x14ac:dyDescent="0.3">
      <c r="A100" s="247" t="s">
        <v>177</v>
      </c>
      <c r="B100" s="244"/>
      <c r="C100" s="244"/>
      <c r="D100" s="249"/>
      <c r="E100" s="249"/>
      <c r="F100" s="249"/>
      <c r="G100" s="249"/>
      <c r="H100" s="249"/>
      <c r="I100" s="249"/>
      <c r="J100" s="249"/>
    </row>
    <row r="101" spans="1:10" ht="21" customHeight="1" x14ac:dyDescent="0.3">
      <c r="A101" s="267" t="s">
        <v>45</v>
      </c>
      <c r="B101" s="244"/>
      <c r="C101" s="244"/>
      <c r="D101" s="249"/>
      <c r="E101" s="249"/>
      <c r="F101" s="249"/>
      <c r="G101" s="249"/>
      <c r="H101" s="249"/>
      <c r="I101" s="249"/>
      <c r="J101" s="249"/>
    </row>
    <row r="102" spans="1:10" ht="21" customHeight="1" x14ac:dyDescent="0.3">
      <c r="A102" s="267" t="s">
        <v>46</v>
      </c>
      <c r="B102" s="244"/>
      <c r="C102" s="244"/>
      <c r="D102" s="249">
        <v>790448</v>
      </c>
      <c r="E102" s="249"/>
      <c r="F102" s="249">
        <v>519900</v>
      </c>
      <c r="G102" s="249"/>
      <c r="H102" s="249">
        <v>653548</v>
      </c>
      <c r="I102" s="249"/>
      <c r="J102" s="249">
        <v>383000</v>
      </c>
    </row>
    <row r="103" spans="1:10" ht="21" customHeight="1" x14ac:dyDescent="0.3">
      <c r="A103" s="267" t="s">
        <v>178</v>
      </c>
      <c r="B103" s="244"/>
      <c r="C103" s="244"/>
      <c r="D103" s="249">
        <v>5075038</v>
      </c>
      <c r="E103" s="249"/>
      <c r="F103" s="249">
        <v>4864947</v>
      </c>
      <c r="G103" s="249"/>
      <c r="H103" s="249">
        <v>3245118</v>
      </c>
      <c r="I103" s="249"/>
      <c r="J103" s="249">
        <v>3190900</v>
      </c>
    </row>
    <row r="104" spans="1:10" ht="21" customHeight="1" x14ac:dyDescent="0.3">
      <c r="A104" s="267" t="s">
        <v>112</v>
      </c>
      <c r="B104" s="244"/>
      <c r="C104" s="244"/>
      <c r="D104" s="268">
        <v>-24927</v>
      </c>
      <c r="E104" s="249"/>
      <c r="F104" s="268">
        <v>-24927</v>
      </c>
      <c r="G104" s="249"/>
      <c r="H104" s="269">
        <v>0</v>
      </c>
      <c r="I104" s="250"/>
      <c r="J104" s="270">
        <v>0</v>
      </c>
    </row>
    <row r="105" spans="1:10" ht="20.5" customHeight="1" x14ac:dyDescent="0.3">
      <c r="A105" s="252" t="s">
        <v>214</v>
      </c>
      <c r="C105" s="244"/>
      <c r="D105" s="254">
        <f>SUM(D93:D104)</f>
        <v>13320188</v>
      </c>
      <c r="E105" s="254"/>
      <c r="F105" s="254">
        <f>SUM(F93:F104)</f>
        <v>12839549</v>
      </c>
      <c r="G105" s="254"/>
      <c r="H105" s="254">
        <f>SUM(H93:H104)</f>
        <v>11930817</v>
      </c>
      <c r="I105" s="254"/>
      <c r="J105" s="254">
        <f>SUM(J93:J104)</f>
        <v>11606051</v>
      </c>
    </row>
    <row r="106" spans="1:10" ht="21" customHeight="1" x14ac:dyDescent="0.3">
      <c r="A106" s="247" t="s">
        <v>22</v>
      </c>
      <c r="B106" s="244"/>
      <c r="C106" s="244"/>
      <c r="D106" s="277">
        <f>'SCE19-Conso-11'!R23</f>
        <v>909606</v>
      </c>
      <c r="E106" s="249"/>
      <c r="F106" s="249">
        <v>874375</v>
      </c>
      <c r="G106" s="249"/>
      <c r="H106" s="278">
        <v>0</v>
      </c>
      <c r="I106" s="249"/>
      <c r="J106" s="250">
        <v>0</v>
      </c>
    </row>
    <row r="107" spans="1:10" ht="21" customHeight="1" x14ac:dyDescent="0.3">
      <c r="A107" s="255" t="s">
        <v>265</v>
      </c>
      <c r="B107" s="244"/>
      <c r="C107" s="244"/>
      <c r="D107" s="253">
        <f>SUM(D105:D106)</f>
        <v>14229794</v>
      </c>
      <c r="E107" s="254"/>
      <c r="F107" s="253">
        <f>SUM(F105:F106)</f>
        <v>13713924</v>
      </c>
      <c r="G107" s="254"/>
      <c r="H107" s="253">
        <f>SUM(H105:H106)</f>
        <v>11930817</v>
      </c>
      <c r="I107" s="254"/>
      <c r="J107" s="253">
        <f>SUM(J105:J106)</f>
        <v>11606051</v>
      </c>
    </row>
    <row r="108" spans="1:10" ht="21" customHeight="1" x14ac:dyDescent="0.3">
      <c r="A108" s="255"/>
      <c r="B108" s="244"/>
      <c r="C108" s="244"/>
      <c r="D108" s="254"/>
      <c r="E108" s="254"/>
      <c r="F108" s="254"/>
      <c r="G108" s="254"/>
      <c r="H108" s="254"/>
      <c r="I108" s="254"/>
      <c r="J108" s="254"/>
    </row>
    <row r="109" spans="1:10" ht="21" customHeight="1" thickBot="1" x14ac:dyDescent="0.35">
      <c r="A109" s="255" t="s">
        <v>266</v>
      </c>
      <c r="B109" s="244"/>
      <c r="C109" s="244"/>
      <c r="D109" s="256">
        <f>SUM(D75,D107)</f>
        <v>29072570</v>
      </c>
      <c r="E109" s="254"/>
      <c r="F109" s="256">
        <f>SUM(F75,F107)</f>
        <v>29692498</v>
      </c>
      <c r="G109" s="254"/>
      <c r="H109" s="256">
        <f>SUM(H75,H107)</f>
        <v>24863843</v>
      </c>
      <c r="I109" s="254"/>
      <c r="J109" s="256">
        <f>SUM(J75,J107)</f>
        <v>25518044</v>
      </c>
    </row>
    <row r="110" spans="1:10" ht="21" customHeight="1" thickTop="1" x14ac:dyDescent="0.3">
      <c r="A110" s="255"/>
      <c r="B110" s="244"/>
      <c r="C110" s="244"/>
      <c r="D110" s="254"/>
      <c r="E110" s="254"/>
      <c r="F110" s="254"/>
      <c r="G110" s="254"/>
      <c r="H110" s="254"/>
      <c r="I110" s="271"/>
      <c r="J110" s="254"/>
    </row>
    <row r="111" spans="1:10" ht="21" customHeight="1" x14ac:dyDescent="0.3">
      <c r="D111" s="249"/>
      <c r="F111" s="249"/>
      <c r="H111" s="249"/>
      <c r="I111" s="257"/>
      <c r="J111" s="249"/>
    </row>
    <row r="112" spans="1:10" ht="21" customHeight="1" x14ac:dyDescent="0.3">
      <c r="D112" s="249">
        <f>+D109-D35</f>
        <v>0</v>
      </c>
      <c r="F112" s="249">
        <f>+F109-F35</f>
        <v>0</v>
      </c>
      <c r="H112" s="249">
        <f>+H109-H35</f>
        <v>0</v>
      </c>
      <c r="I112" s="257"/>
      <c r="J112" s="249">
        <f>+J109-J35</f>
        <v>0</v>
      </c>
    </row>
    <row r="113" spans="8:10" ht="21" customHeight="1" x14ac:dyDescent="0.3">
      <c r="H113" s="257"/>
      <c r="I113" s="257"/>
      <c r="J113" s="257"/>
    </row>
    <row r="114" spans="8:10" ht="21" customHeight="1" x14ac:dyDescent="0.3">
      <c r="H114" s="257"/>
      <c r="I114" s="257"/>
      <c r="J114" s="257"/>
    </row>
    <row r="115" spans="8:10" ht="21" customHeight="1" x14ac:dyDescent="0.3">
      <c r="H115" s="257"/>
      <c r="I115" s="257"/>
      <c r="J115" s="257"/>
    </row>
    <row r="116" spans="8:10" ht="21" customHeight="1" x14ac:dyDescent="0.3">
      <c r="H116" s="257"/>
      <c r="I116" s="257"/>
      <c r="J116" s="257"/>
    </row>
  </sheetData>
  <mergeCells count="15">
    <mergeCell ref="D81:F81"/>
    <mergeCell ref="H81:J81"/>
    <mergeCell ref="D82:F82"/>
    <mergeCell ref="H82:J82"/>
    <mergeCell ref="D86:J86"/>
    <mergeCell ref="D4:F4"/>
    <mergeCell ref="H4:J4"/>
    <mergeCell ref="D5:F5"/>
    <mergeCell ref="H5:J5"/>
    <mergeCell ref="D9:J9"/>
    <mergeCell ref="D41:F41"/>
    <mergeCell ref="H41:J41"/>
    <mergeCell ref="D42:F42"/>
    <mergeCell ref="H42:J42"/>
    <mergeCell ref="D46:J46"/>
  </mergeCells>
  <phoneticPr fontId="0" type="noConversion"/>
  <pageMargins left="0.8" right="0.8" top="0.48" bottom="0.5" header="0.5" footer="0.5"/>
  <pageSetup paperSize="9" scale="83" firstPageNumber="3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2" manualBreakCount="2">
    <brk id="37" max="16383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0"/>
  <sheetViews>
    <sheetView view="pageBreakPreview" zoomScaleNormal="85" zoomScaleSheetLayoutView="100" workbookViewId="0">
      <selection activeCell="C64" sqref="C64"/>
    </sheetView>
  </sheetViews>
  <sheetFormatPr defaultColWidth="9.09765625" defaultRowHeight="18.75" customHeight="1" x14ac:dyDescent="0.3"/>
  <cols>
    <col min="1" max="1" width="53" style="6" customWidth="1"/>
    <col min="2" max="2" width="8.59765625" style="2" customWidth="1"/>
    <col min="3" max="3" width="13.09765625" style="2" customWidth="1"/>
    <col min="4" max="4" width="1.09765625" style="2" customWidth="1"/>
    <col min="5" max="5" width="13.09765625" style="2" customWidth="1"/>
    <col min="6" max="6" width="1.09765625" style="2" customWidth="1"/>
    <col min="7" max="7" width="13.09765625" style="2" customWidth="1"/>
    <col min="8" max="8" width="1.09765625" style="2" customWidth="1"/>
    <col min="9" max="9" width="13.09765625" style="2" customWidth="1"/>
    <col min="10" max="12" width="9.09765625" style="2"/>
    <col min="13" max="13" width="10" style="2" bestFit="1" customWidth="1"/>
    <col min="14" max="14" width="12" style="2" bestFit="1" customWidth="1"/>
    <col min="15" max="16384" width="9.09765625" style="2"/>
  </cols>
  <sheetData>
    <row r="1" spans="1:9" s="32" customFormat="1" ht="18.75" customHeight="1" x14ac:dyDescent="0.4">
      <c r="A1" s="33" t="s">
        <v>157</v>
      </c>
      <c r="C1" s="36"/>
      <c r="D1" s="37"/>
      <c r="E1" s="36"/>
      <c r="F1" s="37"/>
      <c r="G1" s="36"/>
      <c r="H1" s="37"/>
      <c r="I1" s="36"/>
    </row>
    <row r="2" spans="1:9" s="34" customFormat="1" ht="18.75" customHeight="1" x14ac:dyDescent="0.35">
      <c r="A2" s="104" t="s">
        <v>179</v>
      </c>
      <c r="C2" s="78"/>
      <c r="D2" s="78"/>
      <c r="E2" s="78"/>
      <c r="F2" s="78"/>
      <c r="G2" s="78"/>
      <c r="H2" s="78"/>
      <c r="I2" s="78"/>
    </row>
    <row r="3" spans="1:9" ht="18.75" customHeight="1" x14ac:dyDescent="0.3">
      <c r="A3" s="79"/>
      <c r="B3" s="77"/>
      <c r="C3" s="77"/>
      <c r="D3" s="80"/>
      <c r="E3" s="80"/>
      <c r="F3" s="81"/>
      <c r="G3" s="81"/>
      <c r="H3" s="81"/>
      <c r="I3" s="81"/>
    </row>
    <row r="4" spans="1:9" ht="18.75" customHeight="1" x14ac:dyDescent="0.3">
      <c r="B4" s="6"/>
      <c r="C4" s="286" t="s">
        <v>43</v>
      </c>
      <c r="D4" s="286"/>
      <c r="E4" s="286"/>
      <c r="G4" s="286" t="s">
        <v>44</v>
      </c>
      <c r="H4" s="286"/>
      <c r="I4" s="286"/>
    </row>
    <row r="5" spans="1:9" ht="18.75" customHeight="1" x14ac:dyDescent="0.3">
      <c r="B5" s="5"/>
      <c r="C5" s="284" t="s">
        <v>158</v>
      </c>
      <c r="D5" s="284"/>
      <c r="E5" s="284"/>
      <c r="F5" s="102"/>
      <c r="G5" s="284" t="s">
        <v>158</v>
      </c>
      <c r="H5" s="284"/>
      <c r="I5" s="284"/>
    </row>
    <row r="6" spans="1:9" ht="18.75" customHeight="1" x14ac:dyDescent="0.3">
      <c r="B6" s="5"/>
      <c r="C6" s="285" t="s">
        <v>192</v>
      </c>
      <c r="D6" s="285"/>
      <c r="E6" s="285"/>
      <c r="F6" s="102"/>
      <c r="G6" s="285" t="s">
        <v>192</v>
      </c>
      <c r="H6" s="285"/>
      <c r="I6" s="285"/>
    </row>
    <row r="7" spans="1:9" ht="18.75" customHeight="1" x14ac:dyDescent="0.3">
      <c r="B7" s="5"/>
      <c r="C7" s="285" t="s">
        <v>203</v>
      </c>
      <c r="D7" s="285"/>
      <c r="E7" s="285"/>
      <c r="F7" s="191"/>
      <c r="G7" s="285" t="s">
        <v>203</v>
      </c>
      <c r="H7" s="285"/>
      <c r="I7" s="285"/>
    </row>
    <row r="8" spans="1:9" ht="18.75" customHeight="1" x14ac:dyDescent="0.3">
      <c r="B8" s="103" t="s">
        <v>24</v>
      </c>
      <c r="C8" s="241">
        <v>2020</v>
      </c>
      <c r="D8" s="241"/>
      <c r="E8" s="241">
        <v>2019</v>
      </c>
      <c r="F8" s="241"/>
      <c r="G8" s="241">
        <v>2020</v>
      </c>
      <c r="H8" s="241"/>
      <c r="I8" s="241">
        <v>2019</v>
      </c>
    </row>
    <row r="9" spans="1:9" ht="18.75" customHeight="1" x14ac:dyDescent="0.3">
      <c r="A9" s="1"/>
      <c r="C9" s="283" t="s">
        <v>50</v>
      </c>
      <c r="D9" s="283"/>
      <c r="E9" s="283"/>
      <c r="F9" s="283"/>
      <c r="G9" s="283"/>
      <c r="H9" s="283"/>
      <c r="I9" s="283"/>
    </row>
    <row r="10" spans="1:9" ht="18.75" customHeight="1" x14ac:dyDescent="0.3">
      <c r="A10" s="105" t="s">
        <v>113</v>
      </c>
      <c r="B10" s="186">
        <v>4</v>
      </c>
    </row>
    <row r="11" spans="1:9" ht="18.75" customHeight="1" x14ac:dyDescent="0.3">
      <c r="A11" s="31" t="s">
        <v>232</v>
      </c>
      <c r="C11" s="73">
        <v>281299</v>
      </c>
      <c r="E11" s="73">
        <v>300789</v>
      </c>
      <c r="G11" s="73">
        <v>72259</v>
      </c>
      <c r="I11" s="73">
        <v>70015</v>
      </c>
    </row>
    <row r="12" spans="1:9" ht="18.75" customHeight="1" x14ac:dyDescent="0.3">
      <c r="A12" s="31" t="s">
        <v>181</v>
      </c>
      <c r="B12" s="186"/>
      <c r="C12" s="73">
        <v>74990</v>
      </c>
      <c r="E12" s="73">
        <v>84244</v>
      </c>
      <c r="G12" s="73">
        <v>0</v>
      </c>
      <c r="I12" s="73">
        <v>0</v>
      </c>
    </row>
    <row r="13" spans="1:9" ht="18.75" customHeight="1" x14ac:dyDescent="0.3">
      <c r="A13" s="6" t="s">
        <v>105</v>
      </c>
      <c r="B13" s="192"/>
      <c r="C13" s="73">
        <v>28625</v>
      </c>
      <c r="E13" s="73">
        <v>90054</v>
      </c>
      <c r="G13" s="73">
        <v>60703</v>
      </c>
      <c r="I13" s="73">
        <v>84241</v>
      </c>
    </row>
    <row r="14" spans="1:9" ht="18.75" customHeight="1" x14ac:dyDescent="0.3">
      <c r="A14" s="6" t="s">
        <v>282</v>
      </c>
      <c r="B14" s="233"/>
      <c r="C14" s="73">
        <v>65847</v>
      </c>
      <c r="E14" s="73">
        <v>0</v>
      </c>
      <c r="G14" s="73">
        <v>30591</v>
      </c>
      <c r="I14" s="73">
        <v>0</v>
      </c>
    </row>
    <row r="15" spans="1:9" ht="18.75" customHeight="1" x14ac:dyDescent="0.3">
      <c r="A15" s="6" t="s">
        <v>270</v>
      </c>
      <c r="B15" s="233" t="s">
        <v>289</v>
      </c>
      <c r="C15" s="73">
        <v>0</v>
      </c>
      <c r="E15" s="73">
        <v>0</v>
      </c>
      <c r="G15" s="73">
        <v>59877</v>
      </c>
      <c r="I15" s="73">
        <v>13246</v>
      </c>
    </row>
    <row r="16" spans="1:9" ht="18.75" customHeight="1" x14ac:dyDescent="0.3">
      <c r="A16" s="6" t="s">
        <v>180</v>
      </c>
      <c r="B16" s="103"/>
      <c r="C16" s="73">
        <v>610</v>
      </c>
      <c r="E16" s="73">
        <v>10523</v>
      </c>
      <c r="G16" s="73">
        <v>256</v>
      </c>
      <c r="I16" s="73">
        <v>897</v>
      </c>
    </row>
    <row r="17" spans="1:9" ht="18.75" customHeight="1" x14ac:dyDescent="0.3">
      <c r="A17" s="61" t="s">
        <v>156</v>
      </c>
      <c r="B17" s="103"/>
      <c r="C17" s="195">
        <f>SUM(C11:C16)</f>
        <v>451371</v>
      </c>
      <c r="D17" s="7"/>
      <c r="E17" s="195">
        <f>SUM(E11:E16)</f>
        <v>485610</v>
      </c>
      <c r="F17" s="183"/>
      <c r="G17" s="195">
        <f>SUM(G11:G16)</f>
        <v>223686</v>
      </c>
      <c r="H17" s="183"/>
      <c r="I17" s="195">
        <f>SUM(I11:I16)</f>
        <v>168399</v>
      </c>
    </row>
    <row r="18" spans="1:9" ht="18.75" customHeight="1" x14ac:dyDescent="0.3">
      <c r="A18" s="61"/>
      <c r="B18" s="103"/>
      <c r="C18" s="196"/>
      <c r="D18" s="7"/>
      <c r="E18" s="196"/>
      <c r="F18" s="183"/>
      <c r="G18" s="196"/>
      <c r="H18" s="183"/>
      <c r="I18" s="196"/>
    </row>
    <row r="19" spans="1:9" ht="18.75" customHeight="1" x14ac:dyDescent="0.3">
      <c r="A19" s="30" t="s">
        <v>52</v>
      </c>
      <c r="B19" s="103">
        <v>4</v>
      </c>
      <c r="C19" s="73"/>
      <c r="E19" s="73"/>
      <c r="F19" s="73"/>
      <c r="G19" s="73"/>
      <c r="H19" s="73"/>
      <c r="I19" s="73"/>
    </row>
    <row r="20" spans="1:9" ht="18.75" customHeight="1" x14ac:dyDescent="0.3">
      <c r="A20" s="31" t="s">
        <v>204</v>
      </c>
      <c r="B20" s="186"/>
      <c r="C20" s="73">
        <v>37676</v>
      </c>
      <c r="E20" s="73">
        <f>91785</f>
        <v>91785</v>
      </c>
      <c r="F20" s="73"/>
      <c r="G20" s="73">
        <v>4211</v>
      </c>
      <c r="H20" s="73"/>
      <c r="I20" s="73">
        <f>13325</f>
        <v>13325</v>
      </c>
    </row>
    <row r="21" spans="1:9" ht="18.75" customHeight="1" x14ac:dyDescent="0.3">
      <c r="A21" s="6" t="s">
        <v>182</v>
      </c>
      <c r="B21" s="186"/>
      <c r="C21" s="73">
        <v>21925</v>
      </c>
      <c r="E21" s="73">
        <v>25296</v>
      </c>
      <c r="F21" s="73"/>
      <c r="G21" s="73">
        <v>0</v>
      </c>
      <c r="H21" s="73"/>
      <c r="I21" s="73">
        <v>0</v>
      </c>
    </row>
    <row r="22" spans="1:9" ht="18.75" customHeight="1" x14ac:dyDescent="0.3">
      <c r="A22" s="31" t="s">
        <v>183</v>
      </c>
      <c r="B22" s="103"/>
      <c r="C22" s="73">
        <v>0</v>
      </c>
      <c r="E22" s="73">
        <v>1888</v>
      </c>
      <c r="F22" s="73"/>
      <c r="G22" s="73">
        <v>0</v>
      </c>
      <c r="H22" s="73"/>
      <c r="I22" s="73">
        <v>13521</v>
      </c>
    </row>
    <row r="23" spans="1:9" ht="18.75" customHeight="1" x14ac:dyDescent="0.3">
      <c r="A23" s="31" t="s">
        <v>202</v>
      </c>
      <c r="B23" s="233"/>
      <c r="C23" s="73">
        <v>1682</v>
      </c>
      <c r="E23" s="73">
        <v>1897</v>
      </c>
      <c r="F23" s="73"/>
      <c r="G23" s="73">
        <v>67</v>
      </c>
      <c r="H23" s="73"/>
      <c r="I23" s="73">
        <v>218</v>
      </c>
    </row>
    <row r="24" spans="1:9" ht="18.75" customHeight="1" x14ac:dyDescent="0.3">
      <c r="A24" s="31" t="s">
        <v>205</v>
      </c>
      <c r="B24" s="233"/>
      <c r="C24" s="73">
        <v>49338</v>
      </c>
      <c r="E24" s="73">
        <f>84752</f>
        <v>84752</v>
      </c>
      <c r="F24" s="73"/>
      <c r="G24" s="73">
        <v>32614</v>
      </c>
      <c r="H24" s="73"/>
      <c r="I24" s="73">
        <f>10675</f>
        <v>10675</v>
      </c>
    </row>
    <row r="25" spans="1:9" ht="18.75" customHeight="1" x14ac:dyDescent="0.3">
      <c r="A25" s="61" t="s">
        <v>53</v>
      </c>
      <c r="B25" s="103"/>
      <c r="C25" s="195">
        <f>SUM(C20:C24)</f>
        <v>110621</v>
      </c>
      <c r="D25" s="7"/>
      <c r="E25" s="195">
        <f>SUM(E20:E24)</f>
        <v>205618</v>
      </c>
      <c r="F25" s="183"/>
      <c r="G25" s="195">
        <f>SUM(G20:G24)</f>
        <v>36892</v>
      </c>
      <c r="H25" s="183"/>
      <c r="I25" s="195">
        <f>SUM(I20:I24)</f>
        <v>37739</v>
      </c>
    </row>
    <row r="26" spans="1:9" ht="18.649999999999999" customHeight="1" x14ac:dyDescent="0.3">
      <c r="B26" s="103"/>
      <c r="C26" s="197"/>
      <c r="D26" s="7"/>
      <c r="E26" s="197"/>
      <c r="F26" s="183"/>
      <c r="G26" s="197"/>
      <c r="H26" s="183"/>
      <c r="I26" s="197"/>
    </row>
    <row r="27" spans="1:9" ht="18.649999999999999" customHeight="1" x14ac:dyDescent="0.3">
      <c r="A27" s="1" t="s">
        <v>271</v>
      </c>
      <c r="B27" s="233"/>
      <c r="C27" s="196">
        <f>C17-C25</f>
        <v>340750</v>
      </c>
      <c r="D27" s="7"/>
      <c r="E27" s="196">
        <f>E17-E25</f>
        <v>279992</v>
      </c>
      <c r="F27" s="183"/>
      <c r="G27" s="196">
        <f>G17-G25</f>
        <v>186794</v>
      </c>
      <c r="H27" s="183"/>
      <c r="I27" s="196">
        <f>I17-I25</f>
        <v>130660</v>
      </c>
    </row>
    <row r="28" spans="1:9" ht="18.649999999999999" customHeight="1" x14ac:dyDescent="0.3">
      <c r="A28" s="6" t="s">
        <v>215</v>
      </c>
      <c r="B28" s="233">
        <v>4</v>
      </c>
      <c r="C28" s="176">
        <v>-50366</v>
      </c>
      <c r="E28" s="176">
        <v>-88942</v>
      </c>
      <c r="F28" s="73"/>
      <c r="G28" s="176">
        <v>-40732</v>
      </c>
      <c r="H28" s="73"/>
      <c r="I28" s="176">
        <v>-89386</v>
      </c>
    </row>
    <row r="29" spans="1:9" ht="18.75" customHeight="1" x14ac:dyDescent="0.3">
      <c r="A29" s="6" t="s">
        <v>288</v>
      </c>
      <c r="B29" s="205">
        <v>8</v>
      </c>
      <c r="C29" s="182">
        <v>-671</v>
      </c>
      <c r="E29" s="182">
        <f>17038</f>
        <v>17038</v>
      </c>
      <c r="F29" s="73"/>
      <c r="G29" s="182">
        <v>0</v>
      </c>
      <c r="H29" s="73"/>
      <c r="I29" s="182">
        <v>0</v>
      </c>
    </row>
    <row r="30" spans="1:9" s="7" customFormat="1" ht="18.75" customHeight="1" x14ac:dyDescent="0.3">
      <c r="A30" s="1" t="s">
        <v>283</v>
      </c>
      <c r="B30" s="51"/>
      <c r="C30" s="196">
        <f>SUM(C27:C29)</f>
        <v>289713</v>
      </c>
      <c r="E30" s="196">
        <f>SUM(E27:E29)</f>
        <v>208088</v>
      </c>
      <c r="F30" s="183"/>
      <c r="G30" s="196">
        <f>SUM(G27:G29)</f>
        <v>146062</v>
      </c>
      <c r="H30" s="183"/>
      <c r="I30" s="196">
        <f>SUM(I27:I29)</f>
        <v>41274</v>
      </c>
    </row>
    <row r="31" spans="1:9" ht="18.75" customHeight="1" x14ac:dyDescent="0.3">
      <c r="A31" s="6" t="s">
        <v>284</v>
      </c>
      <c r="B31" s="205">
        <v>14</v>
      </c>
      <c r="C31" s="182">
        <v>-70712</v>
      </c>
      <c r="E31" s="182">
        <v>-44702</v>
      </c>
      <c r="F31" s="73"/>
      <c r="G31" s="182">
        <v>-26387</v>
      </c>
      <c r="H31" s="73"/>
      <c r="I31" s="182">
        <v>-1783</v>
      </c>
    </row>
    <row r="32" spans="1:9" s="7" customFormat="1" ht="18.75" customHeight="1" thickBot="1" x14ac:dyDescent="0.35">
      <c r="A32" s="1" t="s">
        <v>275</v>
      </c>
      <c r="B32" s="51"/>
      <c r="C32" s="209">
        <f>SUM(C30:C31)</f>
        <v>219001</v>
      </c>
      <c r="E32" s="209">
        <f>SUM(E30:E31)</f>
        <v>163386</v>
      </c>
      <c r="F32" s="183"/>
      <c r="G32" s="209">
        <f>SUM(G30:G31)</f>
        <v>119675</v>
      </c>
      <c r="H32" s="183"/>
      <c r="I32" s="209">
        <f>SUM(I30:I31)</f>
        <v>39491</v>
      </c>
    </row>
    <row r="33" spans="1:9" ht="18.75" customHeight="1" thickTop="1" x14ac:dyDescent="0.3">
      <c r="B33" s="205"/>
      <c r="C33" s="196"/>
      <c r="D33" s="7"/>
      <c r="E33" s="196"/>
      <c r="F33" s="183"/>
      <c r="G33" s="196"/>
      <c r="H33" s="183"/>
      <c r="I33" s="196"/>
    </row>
    <row r="34" spans="1:9" ht="18.75" customHeight="1" x14ac:dyDescent="0.3">
      <c r="A34" s="7"/>
      <c r="B34" s="103"/>
      <c r="C34" s="29"/>
      <c r="D34" s="35"/>
      <c r="E34" s="29"/>
      <c r="F34" s="35"/>
      <c r="G34" s="29"/>
      <c r="H34" s="35"/>
      <c r="I34" s="29"/>
    </row>
    <row r="35" spans="1:9" ht="18.75" customHeight="1" x14ac:dyDescent="0.4">
      <c r="A35" s="33" t="s">
        <v>157</v>
      </c>
      <c r="B35" s="32"/>
      <c r="C35" s="36"/>
      <c r="D35" s="37"/>
      <c r="E35" s="36"/>
      <c r="F35" s="37"/>
      <c r="G35" s="36"/>
      <c r="H35" s="37"/>
      <c r="I35" s="36"/>
    </row>
    <row r="36" spans="1:9" ht="18.75" customHeight="1" x14ac:dyDescent="0.35">
      <c r="A36" s="104" t="s">
        <v>179</v>
      </c>
      <c r="B36" s="34"/>
      <c r="C36" s="78"/>
      <c r="D36" s="78"/>
      <c r="E36" s="78"/>
      <c r="F36" s="74"/>
      <c r="G36" s="74"/>
      <c r="H36" s="74"/>
      <c r="I36" s="78"/>
    </row>
    <row r="37" spans="1:9" ht="18.75" customHeight="1" x14ac:dyDescent="0.35">
      <c r="A37" s="194"/>
      <c r="B37" s="34"/>
      <c r="C37" s="78"/>
      <c r="D37" s="78"/>
      <c r="E37" s="78"/>
      <c r="F37" s="74"/>
      <c r="G37" s="74"/>
      <c r="H37" s="74"/>
      <c r="I37" s="78"/>
    </row>
    <row r="38" spans="1:9" ht="18.75" customHeight="1" x14ac:dyDescent="0.3">
      <c r="A38" s="59"/>
      <c r="B38" s="6"/>
      <c r="C38" s="286" t="s">
        <v>43</v>
      </c>
      <c r="D38" s="286"/>
      <c r="E38" s="286"/>
      <c r="G38" s="286" t="s">
        <v>44</v>
      </c>
      <c r="H38" s="286"/>
      <c r="I38" s="286"/>
    </row>
    <row r="39" spans="1:9" ht="18.75" customHeight="1" x14ac:dyDescent="0.3">
      <c r="B39" s="5"/>
      <c r="C39" s="284" t="s">
        <v>158</v>
      </c>
      <c r="D39" s="284"/>
      <c r="E39" s="284"/>
      <c r="F39" s="185"/>
      <c r="G39" s="284" t="s">
        <v>158</v>
      </c>
      <c r="H39" s="284"/>
      <c r="I39" s="284"/>
    </row>
    <row r="40" spans="1:9" ht="18.75" customHeight="1" x14ac:dyDescent="0.3">
      <c r="B40" s="5"/>
      <c r="C40" s="285" t="s">
        <v>192</v>
      </c>
      <c r="D40" s="285"/>
      <c r="E40" s="285"/>
      <c r="F40" s="191"/>
      <c r="G40" s="285" t="s">
        <v>192</v>
      </c>
      <c r="H40" s="285"/>
      <c r="I40" s="285"/>
    </row>
    <row r="41" spans="1:9" ht="18.75" customHeight="1" x14ac:dyDescent="0.3">
      <c r="B41" s="5"/>
      <c r="C41" s="285" t="s">
        <v>203</v>
      </c>
      <c r="D41" s="285"/>
      <c r="E41" s="285"/>
      <c r="F41" s="191"/>
      <c r="G41" s="285" t="s">
        <v>203</v>
      </c>
      <c r="H41" s="285"/>
      <c r="I41" s="285"/>
    </row>
    <row r="42" spans="1:9" ht="18.75" customHeight="1" x14ac:dyDescent="0.3">
      <c r="B42" s="103" t="s">
        <v>24</v>
      </c>
      <c r="C42" s="241">
        <v>2020</v>
      </c>
      <c r="D42" s="241"/>
      <c r="E42" s="241">
        <v>2019</v>
      </c>
      <c r="F42" s="241"/>
      <c r="G42" s="241">
        <v>2020</v>
      </c>
      <c r="H42" s="241"/>
      <c r="I42" s="241">
        <v>2019</v>
      </c>
    </row>
    <row r="43" spans="1:9" ht="18.75" customHeight="1" x14ac:dyDescent="0.3">
      <c r="C43" s="283" t="s">
        <v>50</v>
      </c>
      <c r="D43" s="283"/>
      <c r="E43" s="283"/>
      <c r="F43" s="283"/>
      <c r="G43" s="283"/>
      <c r="H43" s="283"/>
      <c r="I43" s="283"/>
    </row>
    <row r="44" spans="1:9" ht="18.75" customHeight="1" x14ac:dyDescent="0.3">
      <c r="A44" s="61" t="s">
        <v>274</v>
      </c>
      <c r="B44" s="103"/>
      <c r="C44" s="9"/>
      <c r="E44" s="9"/>
      <c r="G44" s="9"/>
      <c r="I44" s="9"/>
    </row>
    <row r="45" spans="1:9" ht="18.75" customHeight="1" x14ac:dyDescent="0.3">
      <c r="A45" s="49" t="s">
        <v>233</v>
      </c>
      <c r="B45" s="103"/>
      <c r="C45" s="188">
        <v>202804</v>
      </c>
      <c r="D45" s="188"/>
      <c r="E45" s="188">
        <f>E47-E46</f>
        <v>148065</v>
      </c>
      <c r="F45" s="188"/>
      <c r="G45" s="176">
        <f>G32</f>
        <v>119675</v>
      </c>
      <c r="H45" s="188"/>
      <c r="I45" s="176">
        <v>39491</v>
      </c>
    </row>
    <row r="46" spans="1:9" ht="18.75" customHeight="1" x14ac:dyDescent="0.3">
      <c r="A46" s="31" t="s">
        <v>234</v>
      </c>
      <c r="B46" s="205"/>
      <c r="C46" s="189">
        <v>16197</v>
      </c>
      <c r="D46" s="188"/>
      <c r="E46" s="189">
        <v>15321</v>
      </c>
      <c r="F46" s="188"/>
      <c r="G46" s="182">
        <v>0</v>
      </c>
      <c r="H46" s="188"/>
      <c r="I46" s="182">
        <v>0</v>
      </c>
    </row>
    <row r="47" spans="1:9" ht="18.75" customHeight="1" thickBot="1" x14ac:dyDescent="0.35">
      <c r="A47" s="61"/>
      <c r="B47" s="103"/>
      <c r="C47" s="198">
        <f>C32</f>
        <v>219001</v>
      </c>
      <c r="D47" s="199"/>
      <c r="E47" s="198">
        <f>E32</f>
        <v>163386</v>
      </c>
      <c r="F47" s="199"/>
      <c r="G47" s="198">
        <f>SUM(G45:G46)</f>
        <v>119675</v>
      </c>
      <c r="H47" s="199"/>
      <c r="I47" s="198">
        <f>SUM(I45:I46)</f>
        <v>39491</v>
      </c>
    </row>
    <row r="48" spans="1:9" ht="18.75" customHeight="1" thickTop="1" x14ac:dyDescent="0.3">
      <c r="B48" s="103"/>
      <c r="C48" s="200"/>
      <c r="D48" s="200"/>
      <c r="E48" s="200"/>
      <c r="F48" s="200"/>
      <c r="G48" s="200"/>
      <c r="H48" s="200"/>
      <c r="I48" s="200"/>
    </row>
    <row r="49" spans="1:14" ht="18.75" customHeight="1" x14ac:dyDescent="0.3">
      <c r="A49" s="61" t="s">
        <v>272</v>
      </c>
      <c r="B49" s="103"/>
      <c r="C49" s="200"/>
      <c r="D49" s="199"/>
      <c r="E49" s="200"/>
      <c r="F49" s="199"/>
      <c r="G49" s="200"/>
      <c r="H49" s="199"/>
      <c r="I49" s="200"/>
    </row>
    <row r="50" spans="1:14" ht="18.75" customHeight="1" thickBot="1" x14ac:dyDescent="0.35">
      <c r="A50" s="6" t="s">
        <v>273</v>
      </c>
      <c r="B50" s="11">
        <v>15</v>
      </c>
      <c r="C50" s="201">
        <v>3.1201431422052575E-2</v>
      </c>
      <c r="D50" s="211"/>
      <c r="E50" s="201">
        <v>2.277982654930975E-2</v>
      </c>
      <c r="F50" s="211"/>
      <c r="G50" s="201">
        <v>1.8400173543000355E-2</v>
      </c>
      <c r="H50" s="211"/>
      <c r="I50" s="201">
        <v>6.0756973643926069E-3</v>
      </c>
      <c r="J50" s="9"/>
    </row>
    <row r="51" spans="1:14" ht="18.75" customHeight="1" thickTop="1" x14ac:dyDescent="0.3">
      <c r="B51" s="11"/>
      <c r="C51" s="210"/>
      <c r="D51" s="211"/>
      <c r="E51" s="210"/>
      <c r="F51" s="211"/>
      <c r="G51" s="210"/>
      <c r="H51" s="211"/>
      <c r="I51" s="210"/>
      <c r="J51" s="9"/>
    </row>
    <row r="52" spans="1:14" ht="18.75" customHeight="1" x14ac:dyDescent="0.4">
      <c r="A52" s="33" t="s">
        <v>157</v>
      </c>
      <c r="B52" s="32"/>
      <c r="C52" s="36"/>
      <c r="D52" s="37"/>
      <c r="E52" s="36"/>
      <c r="F52" s="37"/>
      <c r="G52" s="36"/>
      <c r="H52" s="37"/>
      <c r="I52" s="36"/>
      <c r="J52" s="9"/>
    </row>
    <row r="53" spans="1:14" ht="18.75" customHeight="1" x14ac:dyDescent="0.35">
      <c r="A53" s="206" t="s">
        <v>179</v>
      </c>
      <c r="B53" s="34"/>
      <c r="C53" s="78"/>
      <c r="D53" s="78"/>
      <c r="E53" s="78"/>
      <c r="F53" s="74"/>
      <c r="G53" s="74"/>
      <c r="H53" s="74"/>
      <c r="I53" s="78"/>
      <c r="J53" s="9"/>
    </row>
    <row r="54" spans="1:14" ht="18.75" customHeight="1" x14ac:dyDescent="0.35">
      <c r="A54" s="206"/>
      <c r="B54" s="34"/>
      <c r="C54" s="78"/>
      <c r="D54" s="78"/>
      <c r="E54" s="78"/>
      <c r="F54" s="74"/>
      <c r="G54" s="74"/>
      <c r="H54" s="74"/>
      <c r="I54" s="78"/>
      <c r="J54" s="9"/>
    </row>
    <row r="55" spans="1:14" ht="18.75" customHeight="1" x14ac:dyDescent="0.3">
      <c r="A55" s="59"/>
      <c r="B55" s="6"/>
      <c r="C55" s="286" t="s">
        <v>43</v>
      </c>
      <c r="D55" s="286"/>
      <c r="E55" s="286"/>
      <c r="G55" s="286" t="s">
        <v>44</v>
      </c>
      <c r="H55" s="286"/>
      <c r="I55" s="286"/>
      <c r="J55" s="9"/>
    </row>
    <row r="56" spans="1:14" ht="18.75" customHeight="1" x14ac:dyDescent="0.3">
      <c r="B56" s="5"/>
      <c r="C56" s="284" t="s">
        <v>158</v>
      </c>
      <c r="D56" s="284"/>
      <c r="E56" s="284"/>
      <c r="F56" s="204"/>
      <c r="G56" s="284" t="s">
        <v>158</v>
      </c>
      <c r="H56" s="284"/>
      <c r="I56" s="284"/>
      <c r="J56" s="9"/>
      <c r="N56" s="190"/>
    </row>
    <row r="57" spans="1:14" ht="18.75" customHeight="1" x14ac:dyDescent="0.3">
      <c r="B57" s="5"/>
      <c r="C57" s="285" t="s">
        <v>206</v>
      </c>
      <c r="D57" s="285"/>
      <c r="E57" s="285"/>
      <c r="F57" s="204"/>
      <c r="G57" s="285" t="s">
        <v>206</v>
      </c>
      <c r="H57" s="285"/>
      <c r="I57" s="285"/>
      <c r="J57" s="9"/>
    </row>
    <row r="58" spans="1:14" ht="18.75" customHeight="1" x14ac:dyDescent="0.3">
      <c r="B58" s="5"/>
      <c r="C58" s="285" t="s">
        <v>203</v>
      </c>
      <c r="D58" s="285"/>
      <c r="E58" s="285"/>
      <c r="F58" s="204"/>
      <c r="G58" s="285" t="s">
        <v>203</v>
      </c>
      <c r="H58" s="285"/>
      <c r="I58" s="285"/>
    </row>
    <row r="59" spans="1:14" ht="18.75" customHeight="1" x14ac:dyDescent="0.3">
      <c r="B59" s="205" t="s">
        <v>24</v>
      </c>
      <c r="C59" s="241">
        <v>2020</v>
      </c>
      <c r="D59" s="241"/>
      <c r="E59" s="241">
        <v>2019</v>
      </c>
      <c r="F59" s="241"/>
      <c r="G59" s="241">
        <v>2020</v>
      </c>
      <c r="H59" s="241"/>
      <c r="I59" s="241">
        <v>2019</v>
      </c>
    </row>
    <row r="60" spans="1:14" ht="18.75" customHeight="1" x14ac:dyDescent="0.3">
      <c r="C60" s="283" t="s">
        <v>50</v>
      </c>
      <c r="D60" s="283"/>
      <c r="E60" s="283"/>
      <c r="F60" s="283"/>
      <c r="G60" s="283"/>
      <c r="H60" s="283"/>
      <c r="I60" s="283"/>
    </row>
    <row r="61" spans="1:14" ht="18.75" customHeight="1" x14ac:dyDescent="0.3">
      <c r="A61" s="30" t="s">
        <v>207</v>
      </c>
      <c r="B61" s="233">
        <v>4</v>
      </c>
    </row>
    <row r="62" spans="1:14" ht="18.75" customHeight="1" x14ac:dyDescent="0.3">
      <c r="A62" s="6" t="s">
        <v>232</v>
      </c>
      <c r="B62" s="216"/>
      <c r="C62" s="25">
        <v>657249</v>
      </c>
      <c r="D62" s="25"/>
      <c r="E62" s="25">
        <v>601162</v>
      </c>
      <c r="F62" s="25"/>
      <c r="G62" s="25">
        <v>165167</v>
      </c>
      <c r="H62" s="25"/>
      <c r="I62" s="25">
        <v>144293</v>
      </c>
    </row>
    <row r="63" spans="1:14" ht="18.75" customHeight="1" x14ac:dyDescent="0.3">
      <c r="A63" s="6" t="s">
        <v>181</v>
      </c>
      <c r="B63" s="216"/>
      <c r="C63" s="25">
        <v>151075</v>
      </c>
      <c r="D63" s="25"/>
      <c r="E63" s="25">
        <v>170723</v>
      </c>
      <c r="F63" s="25"/>
      <c r="G63" s="212">
        <v>0</v>
      </c>
      <c r="H63" s="25"/>
      <c r="I63" s="212">
        <v>0</v>
      </c>
    </row>
    <row r="64" spans="1:14" ht="18.75" customHeight="1" x14ac:dyDescent="0.3">
      <c r="A64" s="6" t="s">
        <v>105</v>
      </c>
      <c r="B64" s="216"/>
      <c r="C64" s="25">
        <v>54300</v>
      </c>
      <c r="D64" s="25"/>
      <c r="E64" s="25">
        <v>165286</v>
      </c>
      <c r="F64" s="25"/>
      <c r="G64" s="25">
        <v>115243</v>
      </c>
      <c r="H64" s="25"/>
      <c r="I64" s="25">
        <v>165154</v>
      </c>
    </row>
    <row r="65" spans="1:13" ht="18.75" customHeight="1" x14ac:dyDescent="0.3">
      <c r="A65" s="6" t="s">
        <v>270</v>
      </c>
      <c r="B65" s="233" t="s">
        <v>289</v>
      </c>
      <c r="C65" s="212">
        <v>0</v>
      </c>
      <c r="D65" s="25"/>
      <c r="E65" s="212">
        <v>0</v>
      </c>
      <c r="F65" s="25"/>
      <c r="G65" s="25">
        <v>368119</v>
      </c>
      <c r="H65" s="25"/>
      <c r="I65" s="25">
        <v>26155</v>
      </c>
    </row>
    <row r="66" spans="1:13" ht="18.75" customHeight="1" x14ac:dyDescent="0.3">
      <c r="A66" s="6" t="s">
        <v>180</v>
      </c>
      <c r="B66" s="216"/>
      <c r="C66" s="25">
        <v>1807</v>
      </c>
      <c r="D66" s="25"/>
      <c r="E66" s="25">
        <v>42036</v>
      </c>
      <c r="F66" s="25"/>
      <c r="G66" s="25">
        <v>780</v>
      </c>
      <c r="H66" s="25"/>
      <c r="I66" s="25">
        <v>3119</v>
      </c>
    </row>
    <row r="67" spans="1:13" s="7" customFormat="1" ht="18.75" customHeight="1" x14ac:dyDescent="0.3">
      <c r="A67" s="1" t="s">
        <v>208</v>
      </c>
      <c r="C67" s="26">
        <f>SUM(C62:C66)</f>
        <v>864431</v>
      </c>
      <c r="D67" s="4"/>
      <c r="E67" s="26">
        <f>SUM(E62:E66)</f>
        <v>979207</v>
      </c>
      <c r="F67" s="4"/>
      <c r="G67" s="26">
        <f>SUM(G62:G66)</f>
        <v>649309</v>
      </c>
      <c r="H67" s="4"/>
      <c r="I67" s="26">
        <f>SUM(I62:I66)</f>
        <v>338721</v>
      </c>
    </row>
    <row r="68" spans="1:13" ht="18.75" customHeight="1" x14ac:dyDescent="0.3">
      <c r="C68" s="25"/>
      <c r="D68" s="25"/>
      <c r="E68" s="25"/>
      <c r="F68" s="25"/>
      <c r="G68" s="25"/>
      <c r="H68" s="25"/>
      <c r="I68" s="25"/>
    </row>
    <row r="69" spans="1:13" ht="18.75" customHeight="1" x14ac:dyDescent="0.3">
      <c r="A69" s="30" t="s">
        <v>52</v>
      </c>
      <c r="B69" s="233">
        <v>4</v>
      </c>
      <c r="C69" s="25"/>
      <c r="D69" s="25"/>
      <c r="E69" s="25"/>
      <c r="F69" s="25"/>
      <c r="G69" s="25"/>
      <c r="H69" s="25"/>
      <c r="I69" s="25"/>
    </row>
    <row r="70" spans="1:13" ht="18.75" customHeight="1" x14ac:dyDescent="0.3">
      <c r="A70" s="6" t="s">
        <v>204</v>
      </c>
      <c r="B70" s="216"/>
      <c r="C70" s="25">
        <v>112101</v>
      </c>
      <c r="D70" s="25"/>
      <c r="E70" s="25">
        <f>168097+9600</f>
        <v>177697</v>
      </c>
      <c r="F70" s="25"/>
      <c r="G70" s="25">
        <v>17618</v>
      </c>
      <c r="H70" s="25"/>
      <c r="I70" s="25">
        <f>13771+9600</f>
        <v>23371</v>
      </c>
    </row>
    <row r="71" spans="1:13" ht="18.75" customHeight="1" x14ac:dyDescent="0.3">
      <c r="A71" s="6" t="s">
        <v>182</v>
      </c>
      <c r="B71" s="216"/>
      <c r="C71" s="25">
        <v>48983</v>
      </c>
      <c r="D71" s="25"/>
      <c r="E71" s="25">
        <v>50020</v>
      </c>
      <c r="F71" s="25"/>
      <c r="G71" s="212">
        <v>0</v>
      </c>
      <c r="H71" s="25"/>
      <c r="I71" s="212">
        <v>0</v>
      </c>
    </row>
    <row r="72" spans="1:13" ht="18.75" customHeight="1" x14ac:dyDescent="0.3">
      <c r="A72" s="6" t="s">
        <v>183</v>
      </c>
      <c r="B72" s="233"/>
      <c r="C72" s="25">
        <v>25419</v>
      </c>
      <c r="D72" s="25"/>
      <c r="E72" s="25">
        <v>1455</v>
      </c>
      <c r="F72" s="25"/>
      <c r="G72" s="25">
        <v>62999</v>
      </c>
      <c r="H72" s="25"/>
      <c r="I72" s="25">
        <v>24692</v>
      </c>
    </row>
    <row r="73" spans="1:13" ht="18.75" customHeight="1" x14ac:dyDescent="0.3">
      <c r="A73" s="6" t="s">
        <v>202</v>
      </c>
      <c r="B73" s="216"/>
      <c r="C73" s="25">
        <v>3674</v>
      </c>
      <c r="D73" s="25"/>
      <c r="E73" s="25">
        <v>3218</v>
      </c>
      <c r="F73" s="25"/>
      <c r="G73" s="25">
        <v>423</v>
      </c>
      <c r="H73" s="25"/>
      <c r="I73" s="25">
        <v>209</v>
      </c>
    </row>
    <row r="74" spans="1:13" ht="18.75" customHeight="1" x14ac:dyDescent="0.3">
      <c r="A74" s="6" t="s">
        <v>205</v>
      </c>
      <c r="B74" s="216"/>
      <c r="C74" s="25">
        <v>116519</v>
      </c>
      <c r="D74" s="25"/>
      <c r="E74" s="25">
        <f>164123-9600</f>
        <v>154523</v>
      </c>
      <c r="F74" s="25"/>
      <c r="G74" s="25">
        <v>76561</v>
      </c>
      <c r="H74" s="25"/>
      <c r="I74" s="25">
        <f>69024-9600</f>
        <v>59424</v>
      </c>
    </row>
    <row r="75" spans="1:13" s="7" customFormat="1" ht="18.75" customHeight="1" x14ac:dyDescent="0.3">
      <c r="A75" s="1" t="s">
        <v>53</v>
      </c>
      <c r="C75" s="26">
        <f>SUM(C70:C74)</f>
        <v>306696</v>
      </c>
      <c r="D75" s="4"/>
      <c r="E75" s="26">
        <f>SUM(E70:E74)</f>
        <v>386913</v>
      </c>
      <c r="F75" s="4"/>
      <c r="G75" s="26">
        <f>SUM(G70:G74)</f>
        <v>157601</v>
      </c>
      <c r="H75" s="4"/>
      <c r="I75" s="26">
        <f>SUM(I70:I74)</f>
        <v>107696</v>
      </c>
      <c r="M75" s="7" t="s">
        <v>211</v>
      </c>
    </row>
    <row r="76" spans="1:13" ht="18.75" customHeight="1" x14ac:dyDescent="0.3">
      <c r="C76" s="25"/>
      <c r="D76" s="25"/>
      <c r="E76" s="25"/>
      <c r="F76" s="25"/>
      <c r="G76" s="25"/>
      <c r="H76" s="25"/>
      <c r="I76" s="25"/>
    </row>
    <row r="77" spans="1:13" ht="18.75" customHeight="1" x14ac:dyDescent="0.3">
      <c r="A77" s="1" t="s">
        <v>271</v>
      </c>
      <c r="C77" s="4">
        <f>C67-C75</f>
        <v>557735</v>
      </c>
      <c r="D77" s="25"/>
      <c r="E77" s="4">
        <f>E67-E75</f>
        <v>592294</v>
      </c>
      <c r="F77" s="25"/>
      <c r="G77" s="4">
        <f>G67-G75</f>
        <v>491708</v>
      </c>
      <c r="H77" s="25"/>
      <c r="I77" s="4">
        <f>I67-I75</f>
        <v>231025</v>
      </c>
    </row>
    <row r="78" spans="1:13" ht="18.75" customHeight="1" x14ac:dyDescent="0.3">
      <c r="A78" s="6" t="s">
        <v>215</v>
      </c>
      <c r="B78" s="233">
        <v>4</v>
      </c>
      <c r="C78" s="25">
        <v>-109791</v>
      </c>
      <c r="D78" s="25"/>
      <c r="E78" s="25">
        <v>-181918</v>
      </c>
      <c r="F78" s="25"/>
      <c r="G78" s="25">
        <v>-89157</v>
      </c>
      <c r="H78" s="25"/>
      <c r="I78" s="25">
        <v>-179404</v>
      </c>
    </row>
    <row r="79" spans="1:13" ht="18.75" customHeight="1" x14ac:dyDescent="0.3">
      <c r="A79" s="224" t="s">
        <v>287</v>
      </c>
      <c r="B79" s="216">
        <v>8</v>
      </c>
      <c r="C79" s="213">
        <v>200107</v>
      </c>
      <c r="D79" s="27"/>
      <c r="E79" s="213">
        <v>31297</v>
      </c>
      <c r="F79" s="27"/>
      <c r="G79" s="218">
        <v>0</v>
      </c>
      <c r="H79" s="27"/>
      <c r="I79" s="218">
        <v>0</v>
      </c>
      <c r="J79" s="7"/>
    </row>
    <row r="80" spans="1:13" s="7" customFormat="1" ht="18.75" customHeight="1" x14ac:dyDescent="0.3">
      <c r="A80" s="1" t="s">
        <v>283</v>
      </c>
      <c r="C80" s="4">
        <f>SUM(C77:C79)</f>
        <v>648051</v>
      </c>
      <c r="D80" s="4"/>
      <c r="E80" s="4">
        <f>SUM(E77:E79)</f>
        <v>441673</v>
      </c>
      <c r="F80" s="4"/>
      <c r="G80" s="4">
        <f>SUM(G77:G79)</f>
        <v>402551</v>
      </c>
      <c r="H80" s="4"/>
      <c r="I80" s="4">
        <f>SUM(I77:I79)</f>
        <v>51621</v>
      </c>
    </row>
    <row r="81" spans="1:9" ht="18.75" customHeight="1" x14ac:dyDescent="0.3">
      <c r="A81" s="2" t="s">
        <v>284</v>
      </c>
      <c r="B81" s="216">
        <v>14</v>
      </c>
      <c r="C81" s="213">
        <v>-132181</v>
      </c>
      <c r="D81" s="25"/>
      <c r="E81" s="213">
        <v>-90316</v>
      </c>
      <c r="F81" s="25"/>
      <c r="G81" s="213">
        <v>-77785</v>
      </c>
      <c r="H81" s="25"/>
      <c r="I81" s="213">
        <v>-4021</v>
      </c>
    </row>
    <row r="82" spans="1:9" s="7" customFormat="1" ht="18.75" customHeight="1" thickBot="1" x14ac:dyDescent="0.35">
      <c r="A82" s="1" t="s">
        <v>275</v>
      </c>
      <c r="C82" s="28">
        <f>SUM(C80:C81)</f>
        <v>515870</v>
      </c>
      <c r="D82" s="4"/>
      <c r="E82" s="28">
        <f>SUM(E80:E81)</f>
        <v>351357</v>
      </c>
      <c r="F82" s="4"/>
      <c r="G82" s="28">
        <f>SUM(G80:G81)</f>
        <v>324766</v>
      </c>
      <c r="H82" s="4"/>
      <c r="I82" s="28">
        <f>SUM(I80:I81)</f>
        <v>47600</v>
      </c>
    </row>
    <row r="83" spans="1:9" ht="18.75" customHeight="1" thickTop="1" x14ac:dyDescent="0.3">
      <c r="C83" s="25"/>
      <c r="D83" s="25"/>
      <c r="E83" s="25"/>
      <c r="F83" s="25"/>
      <c r="G83" s="25"/>
      <c r="H83" s="25"/>
      <c r="I83" s="25"/>
    </row>
    <row r="84" spans="1:9" ht="18.75" customHeight="1" x14ac:dyDescent="0.4">
      <c r="A84" s="33" t="s">
        <v>157</v>
      </c>
      <c r="B84" s="32"/>
      <c r="C84" s="36"/>
      <c r="D84" s="37"/>
      <c r="E84" s="36"/>
      <c r="F84" s="37"/>
      <c r="G84" s="36"/>
      <c r="H84" s="37"/>
      <c r="I84" s="36"/>
    </row>
    <row r="85" spans="1:9" ht="18.75" customHeight="1" x14ac:dyDescent="0.35">
      <c r="A85" s="206" t="s">
        <v>179</v>
      </c>
      <c r="B85" s="34"/>
      <c r="C85" s="78"/>
      <c r="D85" s="78"/>
      <c r="E85" s="78"/>
      <c r="F85" s="74"/>
      <c r="G85" s="74"/>
      <c r="H85" s="74"/>
      <c r="I85" s="78"/>
    </row>
    <row r="86" spans="1:9" ht="18.75" customHeight="1" x14ac:dyDescent="0.35">
      <c r="A86" s="206"/>
      <c r="B86" s="34"/>
      <c r="C86" s="78"/>
      <c r="D86" s="78"/>
      <c r="E86" s="78"/>
      <c r="F86" s="74"/>
      <c r="G86" s="74"/>
      <c r="H86" s="74"/>
      <c r="I86" s="78"/>
    </row>
    <row r="87" spans="1:9" ht="18.75" customHeight="1" x14ac:dyDescent="0.3">
      <c r="A87" s="59"/>
      <c r="B87" s="6"/>
      <c r="C87" s="286" t="s">
        <v>43</v>
      </c>
      <c r="D87" s="286"/>
      <c r="E87" s="286"/>
      <c r="G87" s="286" t="s">
        <v>44</v>
      </c>
      <c r="H87" s="286"/>
      <c r="I87" s="286"/>
    </row>
    <row r="88" spans="1:9" ht="18.75" customHeight="1" x14ac:dyDescent="0.3">
      <c r="B88" s="5"/>
      <c r="C88" s="284" t="s">
        <v>158</v>
      </c>
      <c r="D88" s="284"/>
      <c r="E88" s="284"/>
      <c r="F88" s="204"/>
      <c r="G88" s="284" t="s">
        <v>158</v>
      </c>
      <c r="H88" s="284"/>
      <c r="I88" s="284"/>
    </row>
    <row r="89" spans="1:9" ht="18.75" customHeight="1" x14ac:dyDescent="0.3">
      <c r="B89" s="5"/>
      <c r="C89" s="285" t="s">
        <v>206</v>
      </c>
      <c r="D89" s="285"/>
      <c r="E89" s="285"/>
      <c r="F89" s="204"/>
      <c r="G89" s="285" t="s">
        <v>206</v>
      </c>
      <c r="H89" s="285"/>
      <c r="I89" s="285"/>
    </row>
    <row r="90" spans="1:9" ht="18.75" customHeight="1" x14ac:dyDescent="0.3">
      <c r="B90" s="5"/>
      <c r="C90" s="285" t="s">
        <v>203</v>
      </c>
      <c r="D90" s="285"/>
      <c r="E90" s="285"/>
      <c r="F90" s="204"/>
      <c r="G90" s="285" t="s">
        <v>203</v>
      </c>
      <c r="H90" s="285"/>
      <c r="I90" s="285"/>
    </row>
    <row r="91" spans="1:9" ht="18.75" customHeight="1" x14ac:dyDescent="0.3">
      <c r="B91" s="205" t="s">
        <v>24</v>
      </c>
      <c r="C91" s="241">
        <v>2020</v>
      </c>
      <c r="D91" s="241"/>
      <c r="E91" s="241">
        <v>2019</v>
      </c>
      <c r="F91" s="241"/>
      <c r="G91" s="241">
        <v>2020</v>
      </c>
      <c r="H91" s="241"/>
      <c r="I91" s="241">
        <v>2019</v>
      </c>
    </row>
    <row r="92" spans="1:9" ht="18.75" customHeight="1" x14ac:dyDescent="0.3">
      <c r="C92" s="283" t="s">
        <v>50</v>
      </c>
      <c r="D92" s="283"/>
      <c r="E92" s="283"/>
      <c r="F92" s="283"/>
      <c r="G92" s="283"/>
      <c r="H92" s="283"/>
      <c r="I92" s="283"/>
    </row>
    <row r="93" spans="1:9" ht="18.75" customHeight="1" x14ac:dyDescent="0.3">
      <c r="A93" s="61" t="s">
        <v>274</v>
      </c>
    </row>
    <row r="94" spans="1:9" ht="18.75" customHeight="1" x14ac:dyDescent="0.3">
      <c r="A94" s="49" t="s">
        <v>233</v>
      </c>
      <c r="C94" s="73">
        <v>480639</v>
      </c>
      <c r="D94" s="73"/>
      <c r="E94" s="73">
        <f>E96-E95</f>
        <v>314788</v>
      </c>
      <c r="F94" s="73"/>
      <c r="G94" s="73">
        <v>324766</v>
      </c>
      <c r="H94" s="73"/>
      <c r="I94" s="73">
        <v>47600</v>
      </c>
    </row>
    <row r="95" spans="1:9" ht="18.75" customHeight="1" x14ac:dyDescent="0.3">
      <c r="A95" s="31" t="s">
        <v>234</v>
      </c>
      <c r="C95" s="73">
        <v>35231</v>
      </c>
      <c r="D95" s="73"/>
      <c r="E95" s="73">
        <v>36569</v>
      </c>
      <c r="F95" s="73"/>
      <c r="G95" s="73">
        <v>0</v>
      </c>
      <c r="H95" s="73"/>
      <c r="I95" s="73">
        <v>0</v>
      </c>
    </row>
    <row r="96" spans="1:9" ht="18.75" customHeight="1" thickBot="1" x14ac:dyDescent="0.35">
      <c r="A96" s="61"/>
      <c r="C96" s="279">
        <f>C82</f>
        <v>515870</v>
      </c>
      <c r="D96" s="4"/>
      <c r="E96" s="279">
        <f>E82</f>
        <v>351357</v>
      </c>
      <c r="F96" s="4"/>
      <c r="G96" s="279">
        <f>SUM(G94:G95)</f>
        <v>324766</v>
      </c>
      <c r="H96" s="4"/>
      <c r="I96" s="279">
        <f>SUM(I94:I95)</f>
        <v>47600</v>
      </c>
    </row>
    <row r="97" spans="1:9" ht="18.75" customHeight="1" thickTop="1" x14ac:dyDescent="0.3">
      <c r="A97" s="61"/>
      <c r="C97" s="27"/>
      <c r="D97" s="25"/>
      <c r="E97" s="27"/>
      <c r="F97" s="25"/>
      <c r="G97" s="27"/>
      <c r="H97" s="25"/>
      <c r="I97" s="27"/>
    </row>
    <row r="98" spans="1:9" ht="18.75" customHeight="1" x14ac:dyDescent="0.3">
      <c r="A98" s="61" t="s">
        <v>272</v>
      </c>
    </row>
    <row r="99" spans="1:9" ht="18.75" customHeight="1" thickBot="1" x14ac:dyDescent="0.35">
      <c r="A99" s="6" t="s">
        <v>273</v>
      </c>
      <c r="B99" s="216">
        <v>15</v>
      </c>
      <c r="C99" s="215">
        <v>7.3946395521113623E-2</v>
      </c>
      <c r="D99" s="214"/>
      <c r="E99" s="215">
        <v>4.8430189712654025E-2</v>
      </c>
      <c r="F99" s="214"/>
      <c r="G99" s="215">
        <v>4.9953460321269939E-2</v>
      </c>
      <c r="H99" s="214"/>
      <c r="I99" s="215">
        <v>7.3232684547134309E-3</v>
      </c>
    </row>
    <row r="100" spans="1:9" ht="18.75" customHeight="1" thickTop="1" x14ac:dyDescent="0.3"/>
  </sheetData>
  <mergeCells count="36">
    <mergeCell ref="C7:E7"/>
    <mergeCell ref="G7:I7"/>
    <mergeCell ref="C40:E40"/>
    <mergeCell ref="G40:I40"/>
    <mergeCell ref="C41:E41"/>
    <mergeCell ref="G41:I41"/>
    <mergeCell ref="C4:E4"/>
    <mergeCell ref="G4:I4"/>
    <mergeCell ref="C5:E5"/>
    <mergeCell ref="G5:I5"/>
    <mergeCell ref="C6:E6"/>
    <mergeCell ref="G6:I6"/>
    <mergeCell ref="C43:I43"/>
    <mergeCell ref="C9:I9"/>
    <mergeCell ref="C38:E38"/>
    <mergeCell ref="G38:I38"/>
    <mergeCell ref="C39:E39"/>
    <mergeCell ref="G39:I39"/>
    <mergeCell ref="C55:E55"/>
    <mergeCell ref="G55:I55"/>
    <mergeCell ref="C56:E56"/>
    <mergeCell ref="G56:I56"/>
    <mergeCell ref="C57:E57"/>
    <mergeCell ref="G57:I57"/>
    <mergeCell ref="C58:E58"/>
    <mergeCell ref="G58:I58"/>
    <mergeCell ref="C60:I60"/>
    <mergeCell ref="C87:E87"/>
    <mergeCell ref="G87:I87"/>
    <mergeCell ref="C92:I92"/>
    <mergeCell ref="C88:E88"/>
    <mergeCell ref="G88:I88"/>
    <mergeCell ref="C89:E89"/>
    <mergeCell ref="G89:I89"/>
    <mergeCell ref="C90:E90"/>
    <mergeCell ref="G90:I90"/>
  </mergeCells>
  <pageMargins left="0.8" right="0.8" top="0.48" bottom="0.5" header="0.5" footer="0.5"/>
  <pageSetup paperSize="9" scale="82" firstPageNumber="6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3" manualBreakCount="3">
    <brk id="34" max="16383" man="1"/>
    <brk id="51" max="16383" man="1"/>
    <brk id="8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4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09765625" defaultRowHeight="23.25" customHeight="1" x14ac:dyDescent="0.3"/>
  <cols>
    <col min="1" max="1" width="16.69921875" style="6" bestFit="1" customWidth="1"/>
    <col min="2" max="2" width="1.09765625" style="2" customWidth="1"/>
    <col min="3" max="3" width="56.69921875" style="6" customWidth="1"/>
    <col min="4" max="4" width="6.59765625" style="8" customWidth="1"/>
    <col min="5" max="5" width="0.8984375" style="9" customWidth="1"/>
    <col min="6" max="6" width="8.69921875" style="2" customWidth="1"/>
    <col min="7" max="7" width="0.8984375" style="9" customWidth="1"/>
    <col min="8" max="8" width="7.8984375" style="2" customWidth="1"/>
    <col min="9" max="9" width="0.8984375" style="9" customWidth="1"/>
    <col min="10" max="10" width="7.8984375" style="73" customWidth="1"/>
    <col min="11" max="11" width="0.8984375" style="9" customWidth="1"/>
    <col min="12" max="12" width="7.8984375" style="2" customWidth="1"/>
    <col min="13" max="13" width="0.8984375" style="9" customWidth="1"/>
    <col min="14" max="14" width="7.8984375" style="2" customWidth="1"/>
    <col min="15" max="15" width="0.8984375" style="9" customWidth="1"/>
    <col min="16" max="16" width="7.8984375" style="2" customWidth="1"/>
    <col min="17" max="17" width="0.8984375" style="9" customWidth="1"/>
    <col min="18" max="18" width="6.09765625" style="2" customWidth="1"/>
    <col min="19" max="19" width="0.8984375" style="9" customWidth="1"/>
    <col min="20" max="20" width="7.8984375" style="9" customWidth="1"/>
    <col min="21" max="21" width="0.8984375" style="9" customWidth="1"/>
    <col min="22" max="22" width="13.8984375" style="73" customWidth="1"/>
    <col min="23" max="23" width="0.8984375" style="9" customWidth="1"/>
    <col min="24" max="24" width="9.09765625" style="73" customWidth="1"/>
    <col min="25" max="25" width="0.8984375" style="9" customWidth="1"/>
    <col min="26" max="26" width="9.8984375" style="2" customWidth="1"/>
    <col min="27" max="27" width="0.8984375" style="9" customWidth="1"/>
    <col min="28" max="28" width="7.3984375" style="73" customWidth="1"/>
    <col min="29" max="29" width="0.8984375" style="2" customWidth="1"/>
    <col min="30" max="30" width="7.3984375" style="73" customWidth="1"/>
    <col min="31" max="31" width="0.8984375" style="2" customWidth="1"/>
    <col min="32" max="32" width="6" style="73" customWidth="1"/>
    <col min="33" max="33" width="0.8984375" style="9" customWidth="1"/>
    <col min="34" max="34" width="14.09765625" style="2" customWidth="1"/>
    <col min="35" max="35" width="0.8984375" style="9" customWidth="1"/>
    <col min="36" max="36" width="11.69921875" style="2" customWidth="1"/>
    <col min="37" max="37" width="0.8984375" style="9" customWidth="1"/>
    <col min="38" max="38" width="9.59765625" style="2" customWidth="1"/>
    <col min="39" max="39" width="0.8984375" style="9" customWidth="1"/>
    <col min="40" max="40" width="10.69921875" style="73" customWidth="1"/>
    <col min="41" max="41" width="0.8984375" style="2" customWidth="1"/>
    <col min="42" max="42" width="11.8984375" style="73" customWidth="1"/>
    <col min="43" max="43" width="0.8984375" style="176" customWidth="1"/>
    <col min="44" max="44" width="8.59765625" style="73" customWidth="1"/>
    <col min="45" max="45" width="0.8984375" style="176" customWidth="1"/>
    <col min="46" max="46" width="8.8984375" style="73" customWidth="1"/>
    <col min="47" max="47" width="1.3984375" style="9" customWidth="1"/>
    <col min="48" max="48" width="1.3984375" style="2" customWidth="1"/>
    <col min="49" max="16384" width="9.09765625" style="2"/>
  </cols>
  <sheetData>
    <row r="1" spans="1:49" s="32" customFormat="1" ht="19" customHeight="1" x14ac:dyDescent="0.4">
      <c r="A1" s="6"/>
      <c r="C1" s="33" t="s">
        <v>23</v>
      </c>
      <c r="D1" s="39"/>
      <c r="E1" s="46"/>
      <c r="G1" s="46"/>
      <c r="I1" s="46"/>
      <c r="J1" s="150"/>
      <c r="K1" s="46"/>
      <c r="M1" s="46"/>
      <c r="O1" s="46"/>
      <c r="Q1" s="46"/>
      <c r="S1" s="46"/>
      <c r="T1" s="46"/>
      <c r="U1" s="46"/>
      <c r="V1" s="150"/>
      <c r="W1" s="46"/>
      <c r="X1" s="150"/>
      <c r="Y1" s="46"/>
      <c r="AA1" s="46"/>
      <c r="AB1" s="150"/>
      <c r="AD1" s="150"/>
      <c r="AF1" s="150"/>
      <c r="AG1" s="46"/>
      <c r="AI1" s="46"/>
      <c r="AK1" s="46"/>
      <c r="AM1" s="46"/>
      <c r="AN1" s="150"/>
      <c r="AP1" s="150"/>
      <c r="AQ1" s="172"/>
      <c r="AR1" s="150"/>
      <c r="AS1" s="172"/>
      <c r="AT1" s="150"/>
      <c r="AU1" s="46"/>
    </row>
    <row r="2" spans="1:49" s="34" customFormat="1" ht="19" customHeight="1" x14ac:dyDescent="0.35">
      <c r="A2" s="6"/>
      <c r="C2" s="72" t="s">
        <v>79</v>
      </c>
      <c r="D2" s="38"/>
      <c r="E2" s="47"/>
      <c r="G2" s="47"/>
      <c r="I2" s="47"/>
      <c r="J2" s="151"/>
      <c r="K2" s="47"/>
      <c r="M2" s="47"/>
      <c r="O2" s="47"/>
      <c r="Q2" s="47"/>
      <c r="S2" s="47"/>
      <c r="T2" s="47"/>
      <c r="U2" s="47"/>
      <c r="V2" s="151"/>
      <c r="W2" s="47"/>
      <c r="X2" s="151"/>
      <c r="Y2" s="47"/>
      <c r="AA2" s="47"/>
      <c r="AB2" s="151"/>
      <c r="AD2" s="151"/>
      <c r="AF2" s="151"/>
      <c r="AG2" s="47"/>
      <c r="AI2" s="47"/>
      <c r="AK2" s="47"/>
      <c r="AM2" s="47"/>
      <c r="AN2" s="151"/>
      <c r="AP2" s="151"/>
      <c r="AQ2" s="173"/>
      <c r="AR2" s="151"/>
      <c r="AS2" s="173"/>
      <c r="AT2" s="151"/>
      <c r="AU2" s="47"/>
    </row>
    <row r="3" spans="1:49" s="34" customFormat="1" ht="19" customHeight="1" x14ac:dyDescent="0.35">
      <c r="A3" s="6"/>
      <c r="C3" s="291"/>
      <c r="D3" s="291"/>
      <c r="E3" s="291"/>
      <c r="F3" s="291"/>
      <c r="G3" s="291"/>
      <c r="H3" s="291"/>
      <c r="I3" s="291"/>
      <c r="J3" s="291"/>
      <c r="K3" s="291"/>
      <c r="L3" s="47"/>
      <c r="M3" s="47"/>
      <c r="N3" s="47"/>
      <c r="O3" s="47"/>
      <c r="P3" s="47"/>
      <c r="Q3" s="47"/>
      <c r="S3" s="47"/>
      <c r="T3" s="47"/>
      <c r="U3" s="47"/>
      <c r="V3" s="151"/>
      <c r="W3" s="47"/>
      <c r="X3" s="151"/>
      <c r="Y3" s="47"/>
      <c r="AA3" s="47"/>
      <c r="AB3" s="151"/>
      <c r="AD3" s="151"/>
      <c r="AF3" s="151"/>
      <c r="AG3" s="47"/>
      <c r="AI3" s="47"/>
      <c r="AK3" s="47"/>
      <c r="AM3" s="47"/>
      <c r="AN3" s="151"/>
      <c r="AP3" s="151"/>
      <c r="AQ3" s="173"/>
      <c r="AR3" s="151"/>
      <c r="AS3" s="173"/>
      <c r="AT3" s="151"/>
      <c r="AU3" s="47"/>
    </row>
    <row r="4" spans="1:49" ht="19" customHeight="1" x14ac:dyDescent="0.65">
      <c r="F4" s="292" t="s">
        <v>63</v>
      </c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"/>
    </row>
    <row r="5" spans="1:49" ht="19" customHeight="1" x14ac:dyDescent="0.65">
      <c r="D5" s="6"/>
      <c r="E5" s="67"/>
      <c r="G5" s="129"/>
      <c r="H5" s="10"/>
      <c r="I5" s="10"/>
      <c r="J5" s="152"/>
      <c r="K5" s="10"/>
      <c r="L5" s="10"/>
      <c r="M5" s="10"/>
      <c r="N5" s="10"/>
      <c r="O5" s="10"/>
      <c r="P5" s="10"/>
      <c r="Q5" s="10"/>
      <c r="R5" s="289" t="s">
        <v>64</v>
      </c>
      <c r="S5" s="289"/>
      <c r="T5" s="289"/>
      <c r="U5" s="289"/>
      <c r="V5" s="289"/>
      <c r="W5" s="10"/>
      <c r="X5" s="289" t="s">
        <v>118</v>
      </c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Q5" s="73"/>
      <c r="AS5" s="73"/>
      <c r="AU5" s="2"/>
    </row>
    <row r="6" spans="1:49" ht="19" customHeight="1" x14ac:dyDescent="0.65">
      <c r="D6" s="6"/>
      <c r="E6" s="67"/>
      <c r="G6" s="129"/>
      <c r="H6" s="10"/>
      <c r="I6" s="10"/>
      <c r="J6" s="152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52"/>
      <c r="W6" s="10"/>
      <c r="X6" s="152"/>
      <c r="Y6" s="75"/>
      <c r="Z6" s="75"/>
      <c r="AA6" s="75"/>
      <c r="AB6" s="164"/>
      <c r="AC6" s="82"/>
      <c r="AD6" s="164"/>
      <c r="AE6" s="82"/>
      <c r="AF6" s="164"/>
      <c r="AG6" s="75"/>
      <c r="AH6" s="10"/>
      <c r="AI6" s="75"/>
      <c r="AJ6" s="10"/>
      <c r="AK6" s="75"/>
      <c r="AL6" s="75"/>
      <c r="AM6" s="75"/>
      <c r="AN6" s="153"/>
      <c r="AQ6" s="73"/>
      <c r="AS6" s="73"/>
      <c r="AU6" s="2"/>
    </row>
    <row r="7" spans="1:49" ht="19" customHeight="1" x14ac:dyDescent="0.65">
      <c r="D7" s="6"/>
      <c r="E7" s="67"/>
      <c r="F7" s="5" t="s">
        <v>94</v>
      </c>
      <c r="G7" s="129"/>
      <c r="H7" s="10"/>
      <c r="I7" s="10"/>
      <c r="J7" s="152"/>
      <c r="K7" s="10"/>
      <c r="L7" s="5" t="s">
        <v>97</v>
      </c>
      <c r="M7" s="10"/>
      <c r="N7" s="10"/>
      <c r="O7" s="10"/>
      <c r="P7" s="5"/>
      <c r="Q7" s="10"/>
      <c r="R7" s="10"/>
      <c r="S7" s="10"/>
      <c r="T7" s="10"/>
      <c r="U7" s="10"/>
      <c r="V7" s="152"/>
      <c r="W7" s="10"/>
      <c r="X7" s="152"/>
      <c r="Y7" s="75"/>
      <c r="Z7" s="75"/>
      <c r="AA7" s="75"/>
      <c r="AB7" s="152"/>
      <c r="AC7" s="10"/>
      <c r="AD7" s="152"/>
      <c r="AE7" s="10"/>
      <c r="AF7" s="152"/>
      <c r="AG7" s="75"/>
      <c r="AH7" s="10" t="s">
        <v>55</v>
      </c>
      <c r="AI7" s="75"/>
      <c r="AK7" s="75"/>
      <c r="AL7" s="75"/>
      <c r="AM7" s="75"/>
      <c r="AN7" s="153" t="s">
        <v>35</v>
      </c>
      <c r="AQ7" s="73"/>
      <c r="AS7" s="73"/>
      <c r="AU7" s="2"/>
    </row>
    <row r="8" spans="1:49" ht="19" customHeight="1" x14ac:dyDescent="0.65">
      <c r="A8" s="1"/>
      <c r="B8" s="127"/>
      <c r="D8" s="6"/>
      <c r="E8" s="67"/>
      <c r="F8" s="5" t="s">
        <v>93</v>
      </c>
      <c r="G8" s="129"/>
      <c r="H8" s="10"/>
      <c r="I8" s="10"/>
      <c r="J8" s="152"/>
      <c r="K8" s="10"/>
      <c r="L8" s="5" t="s">
        <v>96</v>
      </c>
      <c r="M8" s="10"/>
      <c r="N8" s="10"/>
      <c r="O8" s="10"/>
      <c r="P8" s="5"/>
      <c r="Q8" s="10"/>
      <c r="R8" s="10"/>
      <c r="S8" s="10"/>
      <c r="T8" s="10"/>
      <c r="U8" s="10"/>
      <c r="V8" s="152"/>
      <c r="W8" s="10"/>
      <c r="X8" s="152"/>
      <c r="Y8" s="10"/>
      <c r="Z8" s="75"/>
      <c r="AA8" s="10"/>
      <c r="AB8" s="153"/>
      <c r="AC8" s="5"/>
      <c r="AD8" s="153"/>
      <c r="AE8" s="5"/>
      <c r="AF8" s="153"/>
      <c r="AG8" s="10"/>
      <c r="AH8" s="5" t="s">
        <v>56</v>
      </c>
      <c r="AI8" s="10"/>
      <c r="AJ8" s="5" t="s">
        <v>111</v>
      </c>
      <c r="AK8" s="10"/>
      <c r="AL8" s="10"/>
      <c r="AM8" s="10"/>
      <c r="AN8" s="153" t="s">
        <v>58</v>
      </c>
      <c r="AO8" s="11"/>
      <c r="AP8" s="153" t="s">
        <v>48</v>
      </c>
      <c r="AQ8" s="174"/>
      <c r="AR8" s="175"/>
      <c r="AT8" s="175"/>
      <c r="AU8" s="127"/>
    </row>
    <row r="9" spans="1:49" ht="19" customHeight="1" x14ac:dyDescent="0.3">
      <c r="D9" s="5"/>
      <c r="E9" s="11"/>
      <c r="F9" s="5" t="s">
        <v>26</v>
      </c>
      <c r="H9" s="5"/>
      <c r="I9" s="10"/>
      <c r="J9" s="153" t="s">
        <v>97</v>
      </c>
      <c r="K9" s="10"/>
      <c r="L9" s="5" t="s">
        <v>102</v>
      </c>
      <c r="M9" s="10"/>
      <c r="N9" s="5" t="s">
        <v>98</v>
      </c>
      <c r="O9" s="10"/>
      <c r="P9" s="5"/>
      <c r="Q9" s="10"/>
      <c r="R9" s="5"/>
      <c r="T9" s="5" t="s">
        <v>91</v>
      </c>
      <c r="V9" s="153"/>
      <c r="W9" s="10"/>
      <c r="X9" s="153" t="s">
        <v>127</v>
      </c>
      <c r="Y9" s="10"/>
      <c r="Z9" s="5" t="s">
        <v>103</v>
      </c>
      <c r="AD9" s="153" t="s">
        <v>141</v>
      </c>
      <c r="AE9" s="5"/>
      <c r="AF9" s="153" t="s">
        <v>146</v>
      </c>
      <c r="AG9" s="10"/>
      <c r="AH9" s="5" t="s">
        <v>107</v>
      </c>
      <c r="AI9" s="10"/>
      <c r="AJ9" s="5" t="s">
        <v>132</v>
      </c>
      <c r="AK9" s="10"/>
      <c r="AL9" s="5"/>
      <c r="AM9" s="10"/>
      <c r="AN9" s="153" t="s">
        <v>57</v>
      </c>
      <c r="AO9" s="9"/>
      <c r="AP9" s="153" t="s">
        <v>31</v>
      </c>
      <c r="AQ9" s="152"/>
      <c r="AR9" s="153" t="s">
        <v>32</v>
      </c>
      <c r="AS9" s="152"/>
      <c r="AT9" s="153"/>
      <c r="AU9" s="5"/>
    </row>
    <row r="10" spans="1:49" ht="19" customHeight="1" x14ac:dyDescent="0.3">
      <c r="D10" s="5"/>
      <c r="E10" s="11"/>
      <c r="F10" s="5" t="s">
        <v>92</v>
      </c>
      <c r="H10" s="5" t="s">
        <v>91</v>
      </c>
      <c r="I10" s="10"/>
      <c r="J10" s="153" t="s">
        <v>96</v>
      </c>
      <c r="K10" s="10"/>
      <c r="L10" s="5" t="s">
        <v>101</v>
      </c>
      <c r="M10" s="10"/>
      <c r="N10" s="5" t="s">
        <v>99</v>
      </c>
      <c r="O10" s="10"/>
      <c r="P10" s="5"/>
      <c r="Q10" s="10"/>
      <c r="R10" s="5" t="s">
        <v>27</v>
      </c>
      <c r="S10" s="10"/>
      <c r="T10" s="5" t="s">
        <v>92</v>
      </c>
      <c r="U10" s="10"/>
      <c r="V10" s="153" t="s">
        <v>29</v>
      </c>
      <c r="W10" s="10"/>
      <c r="X10" s="153" t="s">
        <v>114</v>
      </c>
      <c r="Y10" s="10"/>
      <c r="Z10" s="5" t="s">
        <v>116</v>
      </c>
      <c r="AB10" s="153" t="s">
        <v>140</v>
      </c>
      <c r="AC10" s="5"/>
      <c r="AD10" s="153" t="s">
        <v>142</v>
      </c>
      <c r="AE10" s="5"/>
      <c r="AF10" s="153" t="s">
        <v>147</v>
      </c>
      <c r="AG10" s="10"/>
      <c r="AH10" s="5" t="s">
        <v>128</v>
      </c>
      <c r="AI10" s="10"/>
      <c r="AJ10" s="5" t="s">
        <v>143</v>
      </c>
      <c r="AK10" s="10"/>
      <c r="AL10" s="5" t="s">
        <v>148</v>
      </c>
      <c r="AM10" s="10"/>
      <c r="AN10" s="153" t="s">
        <v>108</v>
      </c>
      <c r="AO10" s="9"/>
      <c r="AP10" s="153" t="s">
        <v>47</v>
      </c>
      <c r="AQ10" s="152"/>
      <c r="AR10" s="153" t="s">
        <v>33</v>
      </c>
      <c r="AS10" s="152"/>
      <c r="AT10" s="153" t="s">
        <v>35</v>
      </c>
      <c r="AU10" s="5"/>
    </row>
    <row r="11" spans="1:49" ht="19" customHeight="1" x14ac:dyDescent="0.3">
      <c r="A11" s="1" t="s">
        <v>25</v>
      </c>
      <c r="D11" s="128" t="s">
        <v>24</v>
      </c>
      <c r="E11" s="11"/>
      <c r="F11" s="5" t="s">
        <v>95</v>
      </c>
      <c r="H11" s="5" t="s">
        <v>104</v>
      </c>
      <c r="I11" s="10"/>
      <c r="J11" s="153" t="s">
        <v>106</v>
      </c>
      <c r="K11" s="10"/>
      <c r="L11" s="5" t="s">
        <v>92</v>
      </c>
      <c r="M11" s="10"/>
      <c r="N11" s="5" t="s">
        <v>100</v>
      </c>
      <c r="O11" s="10"/>
      <c r="P11" s="5" t="s">
        <v>90</v>
      </c>
      <c r="Q11" s="10"/>
      <c r="R11" s="5" t="s">
        <v>28</v>
      </c>
      <c r="S11" s="10"/>
      <c r="T11" s="5" t="s">
        <v>28</v>
      </c>
      <c r="U11" s="10"/>
      <c r="V11" s="153" t="s">
        <v>30</v>
      </c>
      <c r="W11" s="10"/>
      <c r="X11" s="153" t="s">
        <v>115</v>
      </c>
      <c r="Y11" s="10"/>
      <c r="Z11" s="5" t="s">
        <v>54</v>
      </c>
      <c r="AB11" s="153" t="s">
        <v>28</v>
      </c>
      <c r="AC11" s="5"/>
      <c r="AD11" s="153" t="s">
        <v>28</v>
      </c>
      <c r="AE11" s="5"/>
      <c r="AF11" s="153" t="s">
        <v>28</v>
      </c>
      <c r="AG11" s="10"/>
      <c r="AH11" s="5" t="s">
        <v>84</v>
      </c>
      <c r="AI11" s="10"/>
      <c r="AJ11" s="5" t="s">
        <v>144</v>
      </c>
      <c r="AK11" s="10"/>
      <c r="AL11" s="5" t="s">
        <v>65</v>
      </c>
      <c r="AM11" s="10"/>
      <c r="AN11" s="171" t="s">
        <v>36</v>
      </c>
      <c r="AO11" s="9"/>
      <c r="AP11" s="177" t="s">
        <v>117</v>
      </c>
      <c r="AQ11" s="152"/>
      <c r="AR11" s="153" t="s">
        <v>34</v>
      </c>
      <c r="AS11" s="152"/>
      <c r="AT11" s="153" t="s">
        <v>36</v>
      </c>
      <c r="AU11" s="5"/>
    </row>
    <row r="12" spans="1:49" ht="19" customHeight="1" x14ac:dyDescent="0.3">
      <c r="A12" s="50"/>
      <c r="B12" s="24"/>
      <c r="C12" s="1" t="s">
        <v>129</v>
      </c>
      <c r="D12" s="128"/>
      <c r="F12" s="283" t="s">
        <v>50</v>
      </c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128"/>
      <c r="AV12" s="8"/>
      <c r="AW12" s="5"/>
    </row>
    <row r="13" spans="1:49" ht="19" customHeight="1" x14ac:dyDescent="0.3">
      <c r="A13" s="50"/>
      <c r="B13" s="24"/>
      <c r="C13" s="61" t="s">
        <v>152</v>
      </c>
      <c r="D13" s="128"/>
      <c r="E13" s="67"/>
      <c r="F13" s="12">
        <v>14550</v>
      </c>
      <c r="G13" s="21"/>
      <c r="H13" s="45">
        <v>0</v>
      </c>
      <c r="I13" s="21"/>
      <c r="J13" s="158">
        <v>3500</v>
      </c>
      <c r="K13" s="21"/>
      <c r="L13" s="45">
        <v>0</v>
      </c>
      <c r="M13" s="21"/>
      <c r="N13" s="45">
        <v>0</v>
      </c>
      <c r="O13" s="21"/>
      <c r="P13" s="45">
        <v>0</v>
      </c>
      <c r="Q13" s="21"/>
      <c r="R13" s="45">
        <v>0</v>
      </c>
      <c r="S13" s="21"/>
      <c r="T13" s="45">
        <v>0</v>
      </c>
      <c r="U13" s="21"/>
      <c r="V13" s="158">
        <v>8481</v>
      </c>
      <c r="W13" s="21"/>
      <c r="X13" s="158">
        <v>-129</v>
      </c>
      <c r="Y13" s="21"/>
      <c r="Z13" s="45">
        <v>0</v>
      </c>
      <c r="AA13" s="21"/>
      <c r="AB13" s="158">
        <v>434</v>
      </c>
      <c r="AC13" s="17"/>
      <c r="AD13" s="158">
        <v>0</v>
      </c>
      <c r="AE13" s="17"/>
      <c r="AF13" s="158">
        <v>17</v>
      </c>
      <c r="AG13" s="21"/>
      <c r="AH13" s="45">
        <v>0</v>
      </c>
      <c r="AI13" s="21"/>
      <c r="AJ13" s="45">
        <v>0</v>
      </c>
      <c r="AK13" s="21"/>
      <c r="AL13" s="45">
        <v>0</v>
      </c>
      <c r="AM13" s="21"/>
      <c r="AN13" s="158">
        <f>X13+Z13+AB13+AH13+AL13+AJ13+AD13+AF13</f>
        <v>322</v>
      </c>
      <c r="AO13" s="113"/>
      <c r="AP13" s="158">
        <f>SUM(F13,H13,J13,L13,N13,P13,R13,T13,V13,AN13)</f>
        <v>26853</v>
      </c>
      <c r="AQ13" s="63"/>
      <c r="AR13" s="158">
        <v>2720</v>
      </c>
      <c r="AS13" s="63"/>
      <c r="AT13" s="158">
        <f>AP13+AR13</f>
        <v>29573</v>
      </c>
      <c r="AU13" s="12"/>
    </row>
    <row r="14" spans="1:49" s="130" customFormat="1" ht="19" customHeight="1" x14ac:dyDescent="0.3">
      <c r="A14" s="143" t="s">
        <v>80</v>
      </c>
      <c r="B14" s="133"/>
      <c r="C14" s="144" t="s">
        <v>151</v>
      </c>
      <c r="D14" s="131">
        <v>3</v>
      </c>
      <c r="E14" s="135"/>
      <c r="F14" s="149">
        <v>0</v>
      </c>
      <c r="G14" s="15"/>
      <c r="H14" s="149">
        <v>0</v>
      </c>
      <c r="I14" s="165"/>
      <c r="J14" s="157">
        <v>0</v>
      </c>
      <c r="K14" s="165"/>
      <c r="L14" s="149">
        <v>0</v>
      </c>
      <c r="M14" s="165"/>
      <c r="N14" s="149">
        <v>0</v>
      </c>
      <c r="O14" s="165"/>
      <c r="P14" s="149">
        <v>0</v>
      </c>
      <c r="Q14" s="165"/>
      <c r="R14" s="149">
        <v>0</v>
      </c>
      <c r="S14" s="165"/>
      <c r="T14" s="149">
        <v>0</v>
      </c>
      <c r="U14" s="165"/>
      <c r="V14" s="157">
        <v>35</v>
      </c>
      <c r="W14" s="165"/>
      <c r="X14" s="157">
        <v>0</v>
      </c>
      <c r="Y14" s="165"/>
      <c r="Z14" s="149">
        <v>0</v>
      </c>
      <c r="AA14" s="165"/>
      <c r="AB14" s="157">
        <v>0</v>
      </c>
      <c r="AC14" s="161"/>
      <c r="AD14" s="157">
        <v>-35</v>
      </c>
      <c r="AE14" s="161"/>
      <c r="AF14" s="157">
        <v>0</v>
      </c>
      <c r="AG14" s="165"/>
      <c r="AH14" s="149">
        <v>0</v>
      </c>
      <c r="AI14" s="165"/>
      <c r="AJ14" s="149">
        <v>0</v>
      </c>
      <c r="AK14" s="165"/>
      <c r="AL14" s="149">
        <v>0</v>
      </c>
      <c r="AM14" s="165"/>
      <c r="AN14" s="157">
        <f t="shared" ref="AN14:AN15" si="0">X14+Z14+AB14+AH14+AL14+AJ14+AD14+AF14</f>
        <v>-35</v>
      </c>
      <c r="AO14" s="137"/>
      <c r="AP14" s="157">
        <f t="shared" ref="AP14:AP15" si="1">SUM(F14,H14,J14,L14,N14,P14,R14,T14,V14,AN14)</f>
        <v>0</v>
      </c>
      <c r="AQ14" s="163"/>
      <c r="AR14" s="157">
        <v>0</v>
      </c>
      <c r="AS14" s="163"/>
      <c r="AT14" s="157">
        <f t="shared" ref="AT14:AT15" si="2">AP14+AR14</f>
        <v>0</v>
      </c>
      <c r="AU14" s="145"/>
    </row>
    <row r="15" spans="1:49" ht="19" customHeight="1" x14ac:dyDescent="0.3">
      <c r="A15" s="50"/>
      <c r="B15" s="24"/>
      <c r="C15" s="31" t="s">
        <v>37</v>
      </c>
      <c r="D15" s="128" t="s">
        <v>0</v>
      </c>
      <c r="E15" s="129"/>
      <c r="F15" s="16">
        <v>0</v>
      </c>
      <c r="G15" s="15"/>
      <c r="H15" s="16">
        <v>0</v>
      </c>
      <c r="I15" s="15"/>
      <c r="J15" s="65">
        <v>0</v>
      </c>
      <c r="K15" s="15"/>
      <c r="L15" s="16">
        <v>0</v>
      </c>
      <c r="M15" s="15"/>
      <c r="N15" s="16">
        <v>0</v>
      </c>
      <c r="O15" s="15"/>
      <c r="P15" s="16">
        <v>0</v>
      </c>
      <c r="Q15" s="15"/>
      <c r="R15" s="16">
        <v>0</v>
      </c>
      <c r="S15" s="15"/>
      <c r="T15" s="16">
        <v>0</v>
      </c>
      <c r="U15" s="15"/>
      <c r="V15" s="65">
        <v>0</v>
      </c>
      <c r="W15" s="15"/>
      <c r="X15" s="65">
        <v>0</v>
      </c>
      <c r="Y15" s="15"/>
      <c r="Z15" s="16">
        <v>0</v>
      </c>
      <c r="AA15" s="15"/>
      <c r="AB15" s="65">
        <v>0</v>
      </c>
      <c r="AC15" s="17"/>
      <c r="AD15" s="65">
        <v>0</v>
      </c>
      <c r="AE15" s="17"/>
      <c r="AF15" s="65">
        <v>0</v>
      </c>
      <c r="AG15" s="15"/>
      <c r="AH15" s="16">
        <v>0</v>
      </c>
      <c r="AI15" s="15"/>
      <c r="AJ15" s="16">
        <v>0</v>
      </c>
      <c r="AK15" s="15"/>
      <c r="AL15" s="16">
        <v>0</v>
      </c>
      <c r="AM15" s="15"/>
      <c r="AN15" s="65">
        <f t="shared" si="0"/>
        <v>0</v>
      </c>
      <c r="AO15" s="113"/>
      <c r="AP15" s="65">
        <f t="shared" si="1"/>
        <v>0</v>
      </c>
      <c r="AQ15" s="63"/>
      <c r="AR15" s="65">
        <v>0</v>
      </c>
      <c r="AS15" s="63"/>
      <c r="AT15" s="65">
        <f t="shared" si="2"/>
        <v>0</v>
      </c>
      <c r="AU15" s="14"/>
    </row>
    <row r="16" spans="1:49" s="7" customFormat="1" ht="19" customHeight="1" x14ac:dyDescent="0.3">
      <c r="A16" s="50"/>
      <c r="B16" s="24"/>
      <c r="C16" s="23" t="s">
        <v>153</v>
      </c>
      <c r="D16" s="128"/>
      <c r="E16" s="129"/>
      <c r="F16" s="43">
        <f>SUM(F13:F15)</f>
        <v>14550</v>
      </c>
      <c r="G16" s="21"/>
      <c r="H16" s="57">
        <f>SUM(H13:H15)</f>
        <v>0</v>
      </c>
      <c r="I16" s="21"/>
      <c r="J16" s="57">
        <f>SUM(J13:J15)</f>
        <v>3500</v>
      </c>
      <c r="K16" s="21"/>
      <c r="L16" s="57">
        <f>SUM(L13:L15)</f>
        <v>0</v>
      </c>
      <c r="M16" s="21"/>
      <c r="N16" s="57">
        <f>SUM(N13:N15)</f>
        <v>0</v>
      </c>
      <c r="O16" s="21"/>
      <c r="P16" s="57">
        <f>SUM(P13:P15)</f>
        <v>0</v>
      </c>
      <c r="Q16" s="21"/>
      <c r="R16" s="57">
        <f>SUM(R13:R15)</f>
        <v>0</v>
      </c>
      <c r="S16" s="21"/>
      <c r="T16" s="57">
        <f>SUM(T13:T15)</f>
        <v>0</v>
      </c>
      <c r="U16" s="21"/>
      <c r="V16" s="57">
        <f>SUM(V13:V15)</f>
        <v>8516</v>
      </c>
      <c r="W16" s="21"/>
      <c r="X16" s="57">
        <f>SUM(X13:X15)</f>
        <v>-129</v>
      </c>
      <c r="Y16" s="15"/>
      <c r="Z16" s="57">
        <f>SUM(Z13:Z15)</f>
        <v>0</v>
      </c>
      <c r="AA16" s="15"/>
      <c r="AB16" s="57">
        <f>SUM(AB13:AB15)</f>
        <v>434</v>
      </c>
      <c r="AC16" s="13"/>
      <c r="AD16" s="57">
        <f>SUM(AD13:AD15)</f>
        <v>-35</v>
      </c>
      <c r="AE16" s="13"/>
      <c r="AF16" s="57">
        <f>SUM(AF13:AF15)</f>
        <v>17</v>
      </c>
      <c r="AG16" s="15"/>
      <c r="AH16" s="57">
        <f>SUM(AH13:AH15)</f>
        <v>0</v>
      </c>
      <c r="AI16" s="15"/>
      <c r="AJ16" s="57">
        <f>SUM(AJ13:AJ15)</f>
        <v>0</v>
      </c>
      <c r="AK16" s="15"/>
      <c r="AL16" s="57">
        <f>SUM(AL13:AL15)</f>
        <v>0</v>
      </c>
      <c r="AM16" s="15"/>
      <c r="AN16" s="57">
        <f>SUM(AN13:AN15)</f>
        <v>287</v>
      </c>
      <c r="AO16" s="113"/>
      <c r="AP16" s="57">
        <f>SUM(AP13:AP15)</f>
        <v>26853</v>
      </c>
      <c r="AQ16" s="63"/>
      <c r="AR16" s="57">
        <f>SUM(AR13:AR15)</f>
        <v>2720</v>
      </c>
      <c r="AS16" s="63"/>
      <c r="AT16" s="57">
        <f>SUM(AT13:AT15)</f>
        <v>29573</v>
      </c>
      <c r="AU16" s="12"/>
    </row>
    <row r="17" spans="1:47" s="7" customFormat="1" ht="19" customHeight="1" x14ac:dyDescent="0.3">
      <c r="A17" s="50"/>
      <c r="B17" s="24"/>
      <c r="C17" s="23"/>
      <c r="D17" s="128"/>
      <c r="E17" s="129"/>
      <c r="F17" s="21"/>
      <c r="G17" s="21"/>
      <c r="H17" s="21"/>
      <c r="I17" s="21"/>
      <c r="J17" s="63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63"/>
      <c r="W17" s="21"/>
      <c r="X17" s="63"/>
      <c r="Y17" s="21"/>
      <c r="Z17" s="21"/>
      <c r="AA17" s="21"/>
      <c r="AB17" s="63"/>
      <c r="AC17" s="21"/>
      <c r="AD17" s="63"/>
      <c r="AE17" s="21"/>
      <c r="AF17" s="63"/>
      <c r="AG17" s="21"/>
      <c r="AH17" s="21"/>
      <c r="AI17" s="21"/>
      <c r="AJ17" s="21"/>
      <c r="AK17" s="21"/>
      <c r="AL17" s="21"/>
      <c r="AM17" s="21"/>
      <c r="AN17" s="63"/>
      <c r="AO17" s="21"/>
      <c r="AP17" s="63"/>
      <c r="AQ17" s="63"/>
      <c r="AR17" s="63"/>
      <c r="AS17" s="63"/>
      <c r="AT17" s="63"/>
      <c r="AU17" s="12"/>
    </row>
    <row r="18" spans="1:47" ht="19" customHeight="1" x14ac:dyDescent="0.3">
      <c r="A18" s="60" t="s">
        <v>81</v>
      </c>
      <c r="C18" s="23" t="s">
        <v>38</v>
      </c>
      <c r="D18" s="128"/>
      <c r="E18" s="10"/>
      <c r="F18" s="14"/>
      <c r="G18" s="15"/>
      <c r="H18" s="14"/>
      <c r="I18" s="15"/>
      <c r="J18" s="76"/>
      <c r="K18" s="15"/>
      <c r="L18" s="14"/>
      <c r="M18" s="15"/>
      <c r="N18" s="14"/>
      <c r="O18" s="15"/>
      <c r="P18" s="14"/>
      <c r="Q18" s="15"/>
      <c r="R18" s="14"/>
      <c r="S18" s="15"/>
      <c r="T18" s="14"/>
      <c r="U18" s="15"/>
      <c r="V18" s="76"/>
      <c r="W18" s="13"/>
      <c r="X18" s="76"/>
      <c r="Y18" s="13"/>
      <c r="Z18" s="14"/>
      <c r="AA18" s="13"/>
      <c r="AB18" s="76"/>
      <c r="AC18" s="17"/>
      <c r="AD18" s="76"/>
      <c r="AE18" s="17"/>
      <c r="AF18" s="76"/>
      <c r="AG18" s="13"/>
      <c r="AH18" s="14"/>
      <c r="AI18" s="13"/>
      <c r="AJ18" s="14"/>
      <c r="AK18" s="13"/>
      <c r="AL18" s="14"/>
      <c r="AM18" s="13"/>
      <c r="AN18" s="76"/>
      <c r="AO18" s="15"/>
      <c r="AP18" s="76"/>
      <c r="AQ18" s="66"/>
      <c r="AR18" s="76"/>
      <c r="AS18" s="66"/>
      <c r="AT18" s="76"/>
      <c r="AU18" s="14"/>
    </row>
    <row r="19" spans="1:47" ht="19" customHeight="1" x14ac:dyDescent="0.3">
      <c r="C19" s="68" t="s">
        <v>119</v>
      </c>
      <c r="D19" s="128"/>
      <c r="E19" s="10"/>
      <c r="F19" s="13"/>
      <c r="G19" s="15"/>
      <c r="H19" s="13"/>
      <c r="I19" s="15"/>
      <c r="J19" s="66"/>
      <c r="K19" s="15"/>
      <c r="L19" s="13"/>
      <c r="M19" s="15"/>
      <c r="N19" s="13"/>
      <c r="O19" s="15"/>
      <c r="P19" s="13"/>
      <c r="Q19" s="15"/>
      <c r="R19" s="13"/>
      <c r="S19" s="15"/>
      <c r="T19" s="13"/>
      <c r="U19" s="15"/>
      <c r="V19" s="66"/>
      <c r="W19" s="13"/>
      <c r="X19" s="66"/>
      <c r="Y19" s="13"/>
      <c r="Z19" s="13"/>
      <c r="AA19" s="13"/>
      <c r="AB19" s="66"/>
      <c r="AC19" s="13"/>
      <c r="AD19" s="66"/>
      <c r="AE19" s="13"/>
      <c r="AF19" s="66"/>
      <c r="AG19" s="13"/>
      <c r="AH19" s="13"/>
      <c r="AI19" s="13"/>
      <c r="AJ19" s="13"/>
      <c r="AK19" s="13"/>
      <c r="AL19" s="13"/>
      <c r="AM19" s="13"/>
      <c r="AN19" s="66"/>
      <c r="AO19" s="15"/>
      <c r="AP19" s="66"/>
      <c r="AQ19" s="66"/>
      <c r="AR19" s="66"/>
      <c r="AS19" s="66"/>
      <c r="AT19" s="66"/>
      <c r="AU19" s="14"/>
    </row>
    <row r="20" spans="1:47" ht="19" customHeight="1" x14ac:dyDescent="0.3">
      <c r="A20" s="50"/>
      <c r="B20" s="24"/>
      <c r="C20" s="62" t="s">
        <v>66</v>
      </c>
      <c r="D20" s="128" t="s">
        <v>72</v>
      </c>
      <c r="E20" s="10"/>
      <c r="F20" s="17">
        <v>0</v>
      </c>
      <c r="G20" s="15"/>
      <c r="H20" s="17">
        <v>0</v>
      </c>
      <c r="I20" s="15"/>
      <c r="J20" s="76">
        <v>0</v>
      </c>
      <c r="K20" s="15"/>
      <c r="L20" s="17">
        <v>0</v>
      </c>
      <c r="M20" s="15"/>
      <c r="N20" s="17">
        <v>0</v>
      </c>
      <c r="O20" s="15"/>
      <c r="P20" s="17">
        <v>0</v>
      </c>
      <c r="Q20" s="15"/>
      <c r="R20" s="17">
        <v>0</v>
      </c>
      <c r="S20" s="15"/>
      <c r="T20" s="17">
        <v>0</v>
      </c>
      <c r="U20" s="15"/>
      <c r="V20" s="76">
        <v>0</v>
      </c>
      <c r="W20" s="13"/>
      <c r="X20" s="76">
        <v>0</v>
      </c>
      <c r="Y20" s="13"/>
      <c r="Z20" s="17">
        <v>0</v>
      </c>
      <c r="AA20" s="13"/>
      <c r="AB20" s="76">
        <v>0</v>
      </c>
      <c r="AC20" s="17"/>
      <c r="AD20" s="76">
        <v>0</v>
      </c>
      <c r="AE20" s="17"/>
      <c r="AF20" s="76">
        <v>0</v>
      </c>
      <c r="AG20" s="13"/>
      <c r="AH20" s="17">
        <v>0</v>
      </c>
      <c r="AI20" s="13"/>
      <c r="AJ20" s="17">
        <v>0</v>
      </c>
      <c r="AK20" s="13"/>
      <c r="AL20" s="17">
        <v>0</v>
      </c>
      <c r="AM20" s="13"/>
      <c r="AN20" s="76">
        <f t="shared" ref="AN20:AN24" si="3">X20+Z20+AB20+AH20+AL20+AJ20+AD20+AF20</f>
        <v>0</v>
      </c>
      <c r="AO20" s="113"/>
      <c r="AP20" s="76">
        <f t="shared" ref="AP20:AP24" si="4">SUM(F20,H20,J20,L20,N20,P20,R20,T20,V20,AN20)</f>
        <v>0</v>
      </c>
      <c r="AQ20" s="63"/>
      <c r="AR20" s="76">
        <v>0</v>
      </c>
      <c r="AS20" s="63"/>
      <c r="AT20" s="76">
        <f t="shared" ref="AT20:AT24" si="5">AP20+AR20</f>
        <v>0</v>
      </c>
      <c r="AU20" s="12"/>
    </row>
    <row r="21" spans="1:47" ht="19" customHeight="1" x14ac:dyDescent="0.3">
      <c r="A21" s="49"/>
      <c r="B21" s="108"/>
      <c r="C21" s="62" t="s">
        <v>67</v>
      </c>
      <c r="D21" s="128" t="s">
        <v>72</v>
      </c>
      <c r="E21" s="10"/>
      <c r="F21" s="17">
        <v>0</v>
      </c>
      <c r="G21" s="15"/>
      <c r="H21" s="17">
        <v>0</v>
      </c>
      <c r="I21" s="15"/>
      <c r="J21" s="76">
        <v>0</v>
      </c>
      <c r="K21" s="17"/>
      <c r="L21" s="17">
        <v>0</v>
      </c>
      <c r="M21" s="15"/>
      <c r="N21" s="17">
        <v>0</v>
      </c>
      <c r="O21" s="21"/>
      <c r="P21" s="17">
        <v>0</v>
      </c>
      <c r="Q21" s="21"/>
      <c r="R21" s="17">
        <v>0</v>
      </c>
      <c r="S21" s="21"/>
      <c r="T21" s="17">
        <v>0</v>
      </c>
      <c r="U21" s="21"/>
      <c r="V21" s="76">
        <v>0</v>
      </c>
      <c r="W21" s="15"/>
      <c r="X21" s="76">
        <v>0</v>
      </c>
      <c r="Y21" s="15"/>
      <c r="Z21" s="17">
        <v>0</v>
      </c>
      <c r="AA21" s="15"/>
      <c r="AB21" s="76">
        <v>0</v>
      </c>
      <c r="AC21" s="17"/>
      <c r="AD21" s="76">
        <v>0</v>
      </c>
      <c r="AE21" s="17"/>
      <c r="AF21" s="76">
        <v>0</v>
      </c>
      <c r="AG21" s="15"/>
      <c r="AH21" s="17">
        <v>0</v>
      </c>
      <c r="AI21" s="15"/>
      <c r="AJ21" s="17">
        <v>0</v>
      </c>
      <c r="AK21" s="15"/>
      <c r="AL21" s="17">
        <v>0</v>
      </c>
      <c r="AM21" s="15"/>
      <c r="AN21" s="76">
        <f t="shared" si="3"/>
        <v>0</v>
      </c>
      <c r="AO21" s="113"/>
      <c r="AP21" s="76">
        <f t="shared" si="4"/>
        <v>0</v>
      </c>
      <c r="AQ21" s="63"/>
      <c r="AR21" s="76">
        <v>0</v>
      </c>
      <c r="AS21" s="63"/>
      <c r="AT21" s="76">
        <f t="shared" si="5"/>
        <v>0</v>
      </c>
      <c r="AU21" s="19"/>
    </row>
    <row r="22" spans="1:47" ht="19" customHeight="1" x14ac:dyDescent="0.3">
      <c r="A22" s="50"/>
      <c r="B22" s="24"/>
      <c r="C22" s="62" t="s">
        <v>120</v>
      </c>
      <c r="D22" s="128" t="s">
        <v>72</v>
      </c>
      <c r="E22" s="10"/>
      <c r="F22" s="17">
        <v>0</v>
      </c>
      <c r="G22" s="15"/>
      <c r="H22" s="17">
        <v>0</v>
      </c>
      <c r="I22" s="15"/>
      <c r="J22" s="76">
        <v>0</v>
      </c>
      <c r="K22" s="15"/>
      <c r="L22" s="17">
        <v>0</v>
      </c>
      <c r="M22" s="15"/>
      <c r="N22" s="17">
        <v>0</v>
      </c>
      <c r="O22" s="15"/>
      <c r="P22" s="17">
        <v>0</v>
      </c>
      <c r="Q22" s="15"/>
      <c r="R22" s="17">
        <v>0</v>
      </c>
      <c r="S22" s="15"/>
      <c r="T22" s="17">
        <v>0</v>
      </c>
      <c r="U22" s="15"/>
      <c r="V22" s="76">
        <v>0</v>
      </c>
      <c r="W22" s="56"/>
      <c r="X22" s="76">
        <v>0</v>
      </c>
      <c r="Y22" s="15"/>
      <c r="Z22" s="17">
        <v>0</v>
      </c>
      <c r="AA22" s="15"/>
      <c r="AB22" s="76">
        <v>0</v>
      </c>
      <c r="AC22" s="17"/>
      <c r="AD22" s="76">
        <v>0</v>
      </c>
      <c r="AE22" s="17"/>
      <c r="AF22" s="76">
        <v>0</v>
      </c>
      <c r="AG22" s="15"/>
      <c r="AH22" s="17">
        <v>0</v>
      </c>
      <c r="AI22" s="15"/>
      <c r="AJ22" s="17">
        <v>0</v>
      </c>
      <c r="AK22" s="15"/>
      <c r="AL22" s="17">
        <v>0</v>
      </c>
      <c r="AM22" s="15"/>
      <c r="AN22" s="76">
        <f t="shared" si="3"/>
        <v>0</v>
      </c>
      <c r="AO22" s="113"/>
      <c r="AP22" s="76">
        <f t="shared" si="4"/>
        <v>0</v>
      </c>
      <c r="AQ22" s="63"/>
      <c r="AR22" s="76">
        <v>0</v>
      </c>
      <c r="AS22" s="63"/>
      <c r="AT22" s="76">
        <f t="shared" si="5"/>
        <v>0</v>
      </c>
      <c r="AU22" s="19"/>
    </row>
    <row r="23" spans="1:47" ht="19" customHeight="1" x14ac:dyDescent="0.3">
      <c r="A23" s="50"/>
      <c r="B23" s="24"/>
      <c r="C23" s="62" t="s">
        <v>68</v>
      </c>
      <c r="D23" s="128" t="s">
        <v>72</v>
      </c>
      <c r="E23" s="10"/>
      <c r="F23" s="17">
        <v>0</v>
      </c>
      <c r="G23" s="15"/>
      <c r="H23" s="17">
        <v>0</v>
      </c>
      <c r="I23" s="15"/>
      <c r="J23" s="76">
        <v>0</v>
      </c>
      <c r="K23" s="15"/>
      <c r="L23" s="17">
        <v>0</v>
      </c>
      <c r="M23" s="15"/>
      <c r="N23" s="17">
        <v>0</v>
      </c>
      <c r="O23" s="15"/>
      <c r="P23" s="17">
        <v>0</v>
      </c>
      <c r="Q23" s="15"/>
      <c r="R23" s="17">
        <v>0</v>
      </c>
      <c r="S23" s="15"/>
      <c r="T23" s="17">
        <v>0</v>
      </c>
      <c r="U23" s="15"/>
      <c r="V23" s="76">
        <v>173</v>
      </c>
      <c r="W23" s="56"/>
      <c r="X23" s="76">
        <v>0</v>
      </c>
      <c r="Y23" s="56"/>
      <c r="Z23" s="17">
        <v>0</v>
      </c>
      <c r="AA23" s="56"/>
      <c r="AB23" s="76">
        <v>0</v>
      </c>
      <c r="AC23" s="17"/>
      <c r="AD23" s="76">
        <v>0</v>
      </c>
      <c r="AE23" s="17"/>
      <c r="AF23" s="76">
        <v>0</v>
      </c>
      <c r="AG23" s="56"/>
      <c r="AH23" s="17">
        <v>0</v>
      </c>
      <c r="AI23" s="56"/>
      <c r="AJ23" s="17">
        <v>0</v>
      </c>
      <c r="AK23" s="56"/>
      <c r="AL23" s="17">
        <v>0</v>
      </c>
      <c r="AM23" s="56"/>
      <c r="AN23" s="76">
        <f t="shared" si="3"/>
        <v>0</v>
      </c>
      <c r="AO23" s="113"/>
      <c r="AP23" s="76">
        <f t="shared" si="4"/>
        <v>173</v>
      </c>
      <c r="AQ23" s="63"/>
      <c r="AR23" s="76">
        <v>0</v>
      </c>
      <c r="AS23" s="63"/>
      <c r="AT23" s="76">
        <f t="shared" si="5"/>
        <v>173</v>
      </c>
      <c r="AU23" s="19"/>
    </row>
    <row r="24" spans="1:47" ht="19" customHeight="1" x14ac:dyDescent="0.3">
      <c r="A24" s="1"/>
      <c r="B24" s="24"/>
      <c r="C24" s="62" t="s">
        <v>122</v>
      </c>
      <c r="D24" s="128">
        <v>22</v>
      </c>
      <c r="E24" s="10"/>
      <c r="F24" s="17">
        <v>0</v>
      </c>
      <c r="G24" s="21"/>
      <c r="H24" s="17">
        <v>0</v>
      </c>
      <c r="I24" s="21"/>
      <c r="J24" s="76">
        <v>0</v>
      </c>
      <c r="K24" s="21"/>
      <c r="L24" s="17">
        <v>0</v>
      </c>
      <c r="M24" s="21"/>
      <c r="N24" s="17">
        <v>0</v>
      </c>
      <c r="O24" s="21"/>
      <c r="P24" s="17">
        <v>0</v>
      </c>
      <c r="Q24" s="21"/>
      <c r="R24" s="17">
        <v>0</v>
      </c>
      <c r="S24" s="21"/>
      <c r="T24" s="17">
        <v>0</v>
      </c>
      <c r="U24" s="21"/>
      <c r="V24" s="76">
        <v>-524</v>
      </c>
      <c r="W24" s="15"/>
      <c r="X24" s="76">
        <v>0</v>
      </c>
      <c r="Y24" s="15"/>
      <c r="Z24" s="17">
        <v>0</v>
      </c>
      <c r="AA24" s="15"/>
      <c r="AB24" s="76">
        <v>0</v>
      </c>
      <c r="AC24" s="17"/>
      <c r="AD24" s="76">
        <v>0</v>
      </c>
      <c r="AE24" s="17"/>
      <c r="AF24" s="76">
        <v>0</v>
      </c>
      <c r="AG24" s="15"/>
      <c r="AH24" s="17">
        <v>0</v>
      </c>
      <c r="AI24" s="15"/>
      <c r="AJ24" s="17">
        <v>0</v>
      </c>
      <c r="AK24" s="15"/>
      <c r="AL24" s="17">
        <v>0</v>
      </c>
      <c r="AM24" s="15"/>
      <c r="AN24" s="76">
        <f t="shared" si="3"/>
        <v>0</v>
      </c>
      <c r="AO24" s="113"/>
      <c r="AP24" s="76">
        <f t="shared" si="4"/>
        <v>-524</v>
      </c>
      <c r="AQ24" s="63"/>
      <c r="AR24" s="76">
        <v>0</v>
      </c>
      <c r="AS24" s="63"/>
      <c r="AT24" s="76">
        <f t="shared" si="5"/>
        <v>-524</v>
      </c>
      <c r="AU24" s="12"/>
    </row>
    <row r="25" spans="1:47" ht="19" customHeight="1" x14ac:dyDescent="0.3">
      <c r="A25" s="1"/>
      <c r="B25" s="24"/>
      <c r="C25" s="68" t="s">
        <v>121</v>
      </c>
      <c r="D25" s="128"/>
      <c r="E25" s="10"/>
      <c r="F25" s="52">
        <f>SUM(F20:F24)</f>
        <v>0</v>
      </c>
      <c r="G25" s="21"/>
      <c r="H25" s="57">
        <f>SUM(H20:H24)</f>
        <v>0</v>
      </c>
      <c r="I25" s="21"/>
      <c r="J25" s="57">
        <f>SUM(J20:J24)</f>
        <v>0</v>
      </c>
      <c r="K25" s="21"/>
      <c r="L25" s="57">
        <f>SUM(L20:L24)</f>
        <v>0</v>
      </c>
      <c r="M25" s="21"/>
      <c r="N25" s="57">
        <f>SUM(N20:N24)</f>
        <v>0</v>
      </c>
      <c r="O25" s="21"/>
      <c r="P25" s="57">
        <f>SUM(P20:P24)</f>
        <v>0</v>
      </c>
      <c r="Q25" s="21"/>
      <c r="R25" s="57">
        <f>SUM(R20:R24)</f>
        <v>0</v>
      </c>
      <c r="S25" s="21"/>
      <c r="T25" s="57">
        <f>SUM(T20:T24)</f>
        <v>0</v>
      </c>
      <c r="U25" s="21"/>
      <c r="V25" s="57">
        <f>SUM(V20:V24)</f>
        <v>-351</v>
      </c>
      <c r="W25" s="15"/>
      <c r="X25" s="57">
        <f>SUM(X20:X24)</f>
        <v>0</v>
      </c>
      <c r="Y25" s="15"/>
      <c r="Z25" s="57">
        <f>SUM(Z20:Z24)</f>
        <v>0</v>
      </c>
      <c r="AA25" s="15"/>
      <c r="AB25" s="57">
        <f>SUM(AB20:AB24)</f>
        <v>0</v>
      </c>
      <c r="AC25" s="13"/>
      <c r="AD25" s="57">
        <f>SUM(AD20:AD24)</f>
        <v>0</v>
      </c>
      <c r="AE25" s="13"/>
      <c r="AF25" s="57">
        <f>SUM(AF20:AF24)</f>
        <v>0</v>
      </c>
      <c r="AG25" s="15"/>
      <c r="AH25" s="57">
        <f>SUM(AH20:AH24)</f>
        <v>0</v>
      </c>
      <c r="AI25" s="15"/>
      <c r="AJ25" s="57">
        <f>SUM(AJ20:AJ24)</f>
        <v>0</v>
      </c>
      <c r="AK25" s="15"/>
      <c r="AL25" s="57">
        <f>SUM(AL20:AL24)</f>
        <v>0</v>
      </c>
      <c r="AM25" s="15"/>
      <c r="AN25" s="57">
        <f>SUM(AN20:AN24)</f>
        <v>0</v>
      </c>
      <c r="AO25" s="113"/>
      <c r="AP25" s="57">
        <f>SUM(AP20:AP24)</f>
        <v>-351</v>
      </c>
      <c r="AQ25" s="63"/>
      <c r="AR25" s="57">
        <f>SUM(AR20:AR24)</f>
        <v>0</v>
      </c>
      <c r="AS25" s="63"/>
      <c r="AT25" s="57">
        <f>SUM(AT20:AT24)</f>
        <v>-351</v>
      </c>
      <c r="AU25" s="12"/>
    </row>
    <row r="26" spans="1:47" ht="19" customHeight="1" x14ac:dyDescent="0.3">
      <c r="A26" s="1"/>
      <c r="B26" s="24"/>
      <c r="C26" s="23"/>
      <c r="D26" s="128"/>
      <c r="E26" s="10"/>
      <c r="F26" s="21"/>
      <c r="G26" s="21"/>
      <c r="H26" s="21"/>
      <c r="I26" s="21"/>
      <c r="J26" s="63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63"/>
      <c r="W26" s="15"/>
      <c r="X26" s="63"/>
      <c r="Y26" s="15"/>
      <c r="Z26" s="21"/>
      <c r="AA26" s="15"/>
      <c r="AB26" s="63"/>
      <c r="AC26" s="13"/>
      <c r="AD26" s="63"/>
      <c r="AE26" s="13"/>
      <c r="AF26" s="63"/>
      <c r="AG26" s="15"/>
      <c r="AH26" s="21"/>
      <c r="AI26" s="15"/>
      <c r="AJ26" s="21"/>
      <c r="AK26" s="15"/>
      <c r="AL26" s="21"/>
      <c r="AM26" s="15"/>
      <c r="AN26" s="63"/>
      <c r="AO26" s="21"/>
      <c r="AP26" s="63"/>
      <c r="AQ26" s="63"/>
      <c r="AR26" s="63"/>
      <c r="AS26" s="63"/>
      <c r="AT26" s="63"/>
      <c r="AU26" s="12"/>
    </row>
    <row r="27" spans="1:47" ht="19" customHeight="1" x14ac:dyDescent="0.3">
      <c r="A27" s="60"/>
      <c r="B27" s="24"/>
      <c r="C27" s="68" t="s">
        <v>87</v>
      </c>
      <c r="D27" s="128">
        <v>5</v>
      </c>
      <c r="E27" s="10"/>
      <c r="F27" s="12"/>
      <c r="G27" s="21"/>
      <c r="H27" s="12"/>
      <c r="I27" s="21"/>
      <c r="J27" s="158"/>
      <c r="K27" s="21"/>
      <c r="L27" s="12"/>
      <c r="M27" s="21"/>
      <c r="N27" s="12"/>
      <c r="O27" s="21"/>
      <c r="P27" s="12"/>
      <c r="Q27" s="21"/>
      <c r="R27" s="12"/>
      <c r="S27" s="21"/>
      <c r="T27" s="12"/>
      <c r="U27" s="21"/>
      <c r="V27" s="158"/>
      <c r="W27" s="64"/>
      <c r="X27" s="158"/>
      <c r="Y27" s="15"/>
      <c r="Z27" s="12"/>
      <c r="AA27" s="15"/>
      <c r="AB27" s="158"/>
      <c r="AC27" s="17"/>
      <c r="AD27" s="158"/>
      <c r="AE27" s="17"/>
      <c r="AF27" s="158"/>
      <c r="AG27" s="15"/>
      <c r="AH27" s="12"/>
      <c r="AI27" s="15"/>
      <c r="AJ27" s="12"/>
      <c r="AK27" s="15"/>
      <c r="AL27" s="12"/>
      <c r="AM27" s="15"/>
      <c r="AN27" s="158"/>
      <c r="AO27" s="21"/>
      <c r="AP27" s="158"/>
      <c r="AQ27" s="63"/>
      <c r="AR27" s="158"/>
      <c r="AS27" s="63"/>
      <c r="AT27" s="158"/>
      <c r="AU27" s="2"/>
    </row>
    <row r="28" spans="1:47" ht="19" customHeight="1" x14ac:dyDescent="0.3">
      <c r="A28" s="50"/>
      <c r="B28" s="24"/>
      <c r="C28" s="62" t="s">
        <v>85</v>
      </c>
      <c r="D28" s="128"/>
      <c r="E28" s="10"/>
      <c r="F28" s="13">
        <v>0</v>
      </c>
      <c r="G28" s="21"/>
      <c r="H28" s="13">
        <v>0</v>
      </c>
      <c r="I28" s="21"/>
      <c r="J28" s="66">
        <v>0</v>
      </c>
      <c r="K28" s="21"/>
      <c r="L28" s="13">
        <v>0</v>
      </c>
      <c r="M28" s="21"/>
      <c r="N28" s="13">
        <v>0</v>
      </c>
      <c r="O28" s="21"/>
      <c r="P28" s="13">
        <v>0</v>
      </c>
      <c r="Q28" s="21"/>
      <c r="R28" s="13">
        <v>0</v>
      </c>
      <c r="S28" s="21"/>
      <c r="T28" s="13">
        <v>0</v>
      </c>
      <c r="U28" s="21"/>
      <c r="V28" s="66">
        <v>0</v>
      </c>
      <c r="W28" s="56"/>
      <c r="X28" s="66">
        <v>0</v>
      </c>
      <c r="Y28" s="15"/>
      <c r="Z28" s="13">
        <v>0</v>
      </c>
      <c r="AA28" s="15"/>
      <c r="AB28" s="66">
        <v>0</v>
      </c>
      <c r="AC28" s="17"/>
      <c r="AD28" s="66">
        <v>0</v>
      </c>
      <c r="AE28" s="17"/>
      <c r="AF28" s="66">
        <v>0</v>
      </c>
      <c r="AG28" s="15"/>
      <c r="AH28" s="13">
        <v>0</v>
      </c>
      <c r="AI28" s="15"/>
      <c r="AJ28" s="13">
        <v>0</v>
      </c>
      <c r="AK28" s="15"/>
      <c r="AL28" s="13">
        <v>0</v>
      </c>
      <c r="AM28" s="15"/>
      <c r="AN28" s="66">
        <f t="shared" ref="AN28:AN29" si="6">X28+Z28+AB28+AH28+AL28+AJ28+AD28+AF28</f>
        <v>0</v>
      </c>
      <c r="AO28" s="113"/>
      <c r="AP28" s="66">
        <f t="shared" ref="AP28:AP29" si="7">SUM(F28,H28,J28,L28,N28,P28,R28,T28,V28,AN28)</f>
        <v>0</v>
      </c>
      <c r="AQ28" s="63"/>
      <c r="AR28" s="66">
        <v>0</v>
      </c>
      <c r="AS28" s="63"/>
      <c r="AT28" s="66">
        <f t="shared" ref="AT28:AT29" si="8">AP28+AR28</f>
        <v>0</v>
      </c>
      <c r="AU28" s="2"/>
    </row>
    <row r="29" spans="1:47" ht="19" customHeight="1" x14ac:dyDescent="0.3">
      <c r="C29" s="62" t="s">
        <v>86</v>
      </c>
      <c r="D29" s="128"/>
      <c r="E29" s="10"/>
      <c r="F29" s="16">
        <v>0</v>
      </c>
      <c r="G29" s="15"/>
      <c r="H29" s="16">
        <v>0</v>
      </c>
      <c r="I29" s="15"/>
      <c r="J29" s="65">
        <v>0</v>
      </c>
      <c r="K29" s="15"/>
      <c r="L29" s="16">
        <v>0</v>
      </c>
      <c r="M29" s="15"/>
      <c r="N29" s="16">
        <v>0</v>
      </c>
      <c r="O29" s="15"/>
      <c r="P29" s="16">
        <v>0</v>
      </c>
      <c r="Q29" s="15"/>
      <c r="R29" s="16">
        <v>0</v>
      </c>
      <c r="S29" s="15"/>
      <c r="T29" s="16">
        <v>0</v>
      </c>
      <c r="U29" s="15"/>
      <c r="V29" s="65">
        <v>0</v>
      </c>
      <c r="W29" s="13"/>
      <c r="X29" s="65">
        <v>0</v>
      </c>
      <c r="Y29" s="15"/>
      <c r="Z29" s="16">
        <v>0</v>
      </c>
      <c r="AA29" s="15"/>
      <c r="AB29" s="65">
        <v>0</v>
      </c>
      <c r="AC29" s="17"/>
      <c r="AD29" s="65">
        <v>0</v>
      </c>
      <c r="AE29" s="17"/>
      <c r="AF29" s="65">
        <v>0</v>
      </c>
      <c r="AG29" s="15"/>
      <c r="AH29" s="16">
        <v>0</v>
      </c>
      <c r="AI29" s="15"/>
      <c r="AJ29" s="16">
        <v>0</v>
      </c>
      <c r="AK29" s="15"/>
      <c r="AL29" s="16">
        <v>0</v>
      </c>
      <c r="AM29" s="15"/>
      <c r="AN29" s="65">
        <f t="shared" si="6"/>
        <v>0</v>
      </c>
      <c r="AO29" s="113"/>
      <c r="AP29" s="65">
        <f t="shared" si="7"/>
        <v>0</v>
      </c>
      <c r="AQ29" s="63"/>
      <c r="AR29" s="65">
        <v>0</v>
      </c>
      <c r="AS29" s="63"/>
      <c r="AT29" s="65">
        <f t="shared" si="8"/>
        <v>0</v>
      </c>
      <c r="AU29" s="2"/>
    </row>
    <row r="30" spans="1:47" s="7" customFormat="1" ht="18.75" customHeight="1" x14ac:dyDescent="0.3">
      <c r="A30" s="50"/>
      <c r="B30" s="24"/>
      <c r="C30" s="61" t="s">
        <v>88</v>
      </c>
      <c r="D30" s="51"/>
      <c r="E30" s="129"/>
      <c r="F30" s="52">
        <f>SUM(F28:F29)</f>
        <v>0</v>
      </c>
      <c r="G30" s="21"/>
      <c r="H30" s="57">
        <f>SUM(H28:H29)</f>
        <v>0</v>
      </c>
      <c r="I30" s="21"/>
      <c r="J30" s="57">
        <f>SUM(J28:J29)</f>
        <v>0</v>
      </c>
      <c r="K30" s="21"/>
      <c r="L30" s="57">
        <f>SUM(L28:L29)</f>
        <v>0</v>
      </c>
      <c r="M30" s="21"/>
      <c r="N30" s="57">
        <f>SUM(N28:N29)</f>
        <v>0</v>
      </c>
      <c r="O30" s="21"/>
      <c r="P30" s="57">
        <f>SUM(P28:P29)</f>
        <v>0</v>
      </c>
      <c r="Q30" s="21"/>
      <c r="R30" s="57">
        <f>SUM(R28:R29)</f>
        <v>0</v>
      </c>
      <c r="S30" s="21"/>
      <c r="T30" s="57">
        <f>SUM(T28:T29)</f>
        <v>0</v>
      </c>
      <c r="U30" s="21"/>
      <c r="V30" s="57">
        <f>SUM(V28:V29)</f>
        <v>0</v>
      </c>
      <c r="W30" s="69">
        <v>123</v>
      </c>
      <c r="X30" s="57">
        <f>SUM(X28:X29)</f>
        <v>0</v>
      </c>
      <c r="Y30" s="21"/>
      <c r="Z30" s="57">
        <f>SUM(Z28:Z29)</f>
        <v>0</v>
      </c>
      <c r="AA30" s="21">
        <v>123</v>
      </c>
      <c r="AB30" s="57">
        <f>SUM(AB28:AB29)</f>
        <v>0</v>
      </c>
      <c r="AC30" s="21"/>
      <c r="AD30" s="57">
        <f>SUM(AD28:AD29)</f>
        <v>0</v>
      </c>
      <c r="AE30" s="21"/>
      <c r="AF30" s="57">
        <f>SUM(AF28:AF29)</f>
        <v>0</v>
      </c>
      <c r="AG30" s="21">
        <v>123</v>
      </c>
      <c r="AH30" s="57">
        <f>SUM(AH28:AH29)</f>
        <v>0</v>
      </c>
      <c r="AI30" s="21">
        <v>123</v>
      </c>
      <c r="AJ30" s="57">
        <f>SUM(AJ28:AJ29)</f>
        <v>0</v>
      </c>
      <c r="AK30" s="21">
        <v>123</v>
      </c>
      <c r="AL30" s="57">
        <f>SUM(AL28:AL29)</f>
        <v>0</v>
      </c>
      <c r="AM30" s="21">
        <v>123</v>
      </c>
      <c r="AN30" s="57">
        <f>SUM(AN28:AN29)</f>
        <v>0</v>
      </c>
      <c r="AO30" s="113"/>
      <c r="AP30" s="57">
        <f>SUM(AP28:AP29)</f>
        <v>0</v>
      </c>
      <c r="AQ30" s="63"/>
      <c r="AR30" s="57">
        <f>SUM(AR28:AR29)</f>
        <v>0</v>
      </c>
      <c r="AS30" s="63"/>
      <c r="AT30" s="57">
        <f>SUM(AT28:AT29)</f>
        <v>0</v>
      </c>
      <c r="AU30" s="35"/>
    </row>
    <row r="31" spans="1:47" s="7" customFormat="1" ht="30" customHeight="1" x14ac:dyDescent="0.3">
      <c r="A31" s="50"/>
      <c r="B31" s="24"/>
      <c r="C31" s="23" t="s">
        <v>69</v>
      </c>
      <c r="D31" s="51"/>
      <c r="E31" s="129"/>
      <c r="F31" s="146">
        <f>+F25+F30</f>
        <v>0</v>
      </c>
      <c r="G31" s="21"/>
      <c r="H31" s="146">
        <f>+H25+H30</f>
        <v>0</v>
      </c>
      <c r="I31" s="21"/>
      <c r="J31" s="181">
        <f>+J25+J30</f>
        <v>0</v>
      </c>
      <c r="K31" s="21"/>
      <c r="L31" s="146">
        <f>+L25+L30</f>
        <v>0</v>
      </c>
      <c r="M31" s="21"/>
      <c r="N31" s="146">
        <f>+N25+N30</f>
        <v>0</v>
      </c>
      <c r="O31" s="21"/>
      <c r="P31" s="146">
        <f>+P25+P30</f>
        <v>0</v>
      </c>
      <c r="Q31" s="21"/>
      <c r="R31" s="146">
        <f>+R25+R30</f>
        <v>0</v>
      </c>
      <c r="S31" s="21"/>
      <c r="T31" s="146">
        <f>+T25+T30</f>
        <v>0</v>
      </c>
      <c r="U31" s="21"/>
      <c r="V31" s="181">
        <f>+V25+V30</f>
        <v>-351</v>
      </c>
      <c r="W31" s="15"/>
      <c r="X31" s="181">
        <f>+X25+X30</f>
        <v>0</v>
      </c>
      <c r="Y31" s="21">
        <v>123</v>
      </c>
      <c r="Z31" s="146">
        <f>+Z25+Z30</f>
        <v>0</v>
      </c>
      <c r="AA31" s="21">
        <v>123</v>
      </c>
      <c r="AB31" s="181">
        <f>+AB25+AB30</f>
        <v>0</v>
      </c>
      <c r="AC31" s="21"/>
      <c r="AD31" s="181">
        <f>+AD25+AD30</f>
        <v>0</v>
      </c>
      <c r="AE31" s="21"/>
      <c r="AF31" s="181">
        <f>+AF25+AF30</f>
        <v>0</v>
      </c>
      <c r="AG31" s="21">
        <v>123</v>
      </c>
      <c r="AH31" s="146">
        <f>+AH25+AH30</f>
        <v>0</v>
      </c>
      <c r="AI31" s="21">
        <v>123</v>
      </c>
      <c r="AJ31" s="146">
        <f>+AJ25+AJ30</f>
        <v>0</v>
      </c>
      <c r="AK31" s="21">
        <v>123</v>
      </c>
      <c r="AL31" s="146">
        <f>+AL25+AL30</f>
        <v>0</v>
      </c>
      <c r="AM31" s="21">
        <v>123</v>
      </c>
      <c r="AN31" s="181">
        <f>X31+Z31+AB31+AH31+AL31+AJ31+AD31+AF31</f>
        <v>0</v>
      </c>
      <c r="AO31" s="113"/>
      <c r="AP31" s="181">
        <f>SUM(F31,H31,J31,L31,N31,P31,R31,T31,V31,AN31)</f>
        <v>-351</v>
      </c>
      <c r="AQ31" s="63"/>
      <c r="AR31" s="146">
        <f>+AR25+AR30</f>
        <v>0</v>
      </c>
      <c r="AS31" s="63"/>
      <c r="AT31" s="181">
        <f>AP31+AR31</f>
        <v>-351</v>
      </c>
      <c r="AU31" s="35"/>
    </row>
    <row r="32" spans="1:47" s="7" customFormat="1" ht="19" customHeight="1" x14ac:dyDescent="0.3">
      <c r="A32" s="50"/>
      <c r="B32" s="24"/>
      <c r="C32" s="61"/>
      <c r="D32" s="51"/>
      <c r="E32" s="129"/>
      <c r="F32" s="63"/>
      <c r="G32" s="21"/>
      <c r="H32" s="64"/>
      <c r="I32" s="21"/>
      <c r="J32" s="63"/>
      <c r="K32" s="21"/>
      <c r="L32" s="64"/>
      <c r="M32" s="21"/>
      <c r="N32" s="64"/>
      <c r="O32" s="21"/>
      <c r="P32" s="64"/>
      <c r="Q32" s="21"/>
      <c r="R32" s="64"/>
      <c r="S32" s="21"/>
      <c r="T32" s="64"/>
      <c r="U32" s="21"/>
      <c r="V32" s="63"/>
      <c r="W32" s="58"/>
      <c r="X32" s="63"/>
      <c r="Y32" s="58"/>
      <c r="Z32" s="64"/>
      <c r="AA32" s="58"/>
      <c r="AB32" s="63"/>
      <c r="AC32" s="58"/>
      <c r="AD32" s="63"/>
      <c r="AE32" s="58"/>
      <c r="AF32" s="63"/>
      <c r="AG32" s="58"/>
      <c r="AH32" s="64"/>
      <c r="AI32" s="58"/>
      <c r="AJ32" s="64"/>
      <c r="AK32" s="58"/>
      <c r="AL32" s="64"/>
      <c r="AM32" s="58"/>
      <c r="AN32" s="63"/>
      <c r="AO32" s="21"/>
      <c r="AP32" s="63"/>
      <c r="AQ32" s="63"/>
      <c r="AR32" s="63"/>
      <c r="AS32" s="63"/>
      <c r="AT32" s="63"/>
      <c r="AU32" s="35"/>
    </row>
    <row r="33" spans="1:48" s="7" customFormat="1" ht="19" customHeight="1" x14ac:dyDescent="0.3">
      <c r="A33" s="50"/>
      <c r="B33" s="24"/>
      <c r="C33" s="1" t="s">
        <v>75</v>
      </c>
      <c r="D33" s="128"/>
      <c r="E33" s="129"/>
      <c r="F33" s="21"/>
      <c r="G33" s="21"/>
      <c r="H33" s="21"/>
      <c r="I33" s="21"/>
      <c r="J33" s="63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63"/>
      <c r="W33" s="21"/>
      <c r="X33" s="63"/>
      <c r="Y33" s="21"/>
      <c r="Z33" s="21"/>
      <c r="AA33" s="21"/>
      <c r="AB33" s="63"/>
      <c r="AC33" s="21"/>
      <c r="AD33" s="63"/>
      <c r="AE33" s="21"/>
      <c r="AF33" s="63"/>
      <c r="AG33" s="21"/>
      <c r="AH33" s="21"/>
      <c r="AI33" s="21"/>
      <c r="AJ33" s="21"/>
      <c r="AK33" s="21"/>
      <c r="AL33" s="21"/>
      <c r="AM33" s="21"/>
      <c r="AN33" s="63"/>
      <c r="AO33" s="21"/>
      <c r="AP33" s="63"/>
      <c r="AQ33" s="63"/>
      <c r="AR33" s="63"/>
      <c r="AS33" s="63"/>
      <c r="AT33" s="63"/>
      <c r="AU33" s="12"/>
    </row>
    <row r="34" spans="1:48" s="7" customFormat="1" ht="19" customHeight="1" x14ac:dyDescent="0.3">
      <c r="A34" s="60" t="s">
        <v>82</v>
      </c>
      <c r="B34" s="24"/>
      <c r="C34" s="6" t="s">
        <v>60</v>
      </c>
      <c r="D34" s="128"/>
      <c r="E34" s="129"/>
      <c r="F34" s="17">
        <v>0</v>
      </c>
      <c r="G34" s="15"/>
      <c r="H34" s="17">
        <v>0</v>
      </c>
      <c r="I34" s="15"/>
      <c r="J34" s="76">
        <v>0</v>
      </c>
      <c r="K34" s="15"/>
      <c r="L34" s="17">
        <v>0</v>
      </c>
      <c r="M34" s="15"/>
      <c r="N34" s="17">
        <v>0</v>
      </c>
      <c r="O34" s="21"/>
      <c r="P34" s="17">
        <v>0</v>
      </c>
      <c r="Q34" s="21"/>
      <c r="R34" s="17">
        <v>0</v>
      </c>
      <c r="S34" s="21"/>
      <c r="T34" s="17">
        <v>0</v>
      </c>
      <c r="U34" s="21"/>
      <c r="V34" s="76">
        <v>2014</v>
      </c>
      <c r="W34" s="21"/>
      <c r="X34" s="76">
        <v>0</v>
      </c>
      <c r="Y34" s="21"/>
      <c r="Z34" s="17">
        <v>0</v>
      </c>
      <c r="AA34" s="21"/>
      <c r="AB34" s="76">
        <v>0</v>
      </c>
      <c r="AC34" s="13"/>
      <c r="AD34" s="76">
        <v>0</v>
      </c>
      <c r="AE34" s="13"/>
      <c r="AF34" s="76">
        <v>0</v>
      </c>
      <c r="AG34" s="21"/>
      <c r="AH34" s="17">
        <v>0</v>
      </c>
      <c r="AI34" s="21"/>
      <c r="AJ34" s="17">
        <v>0</v>
      </c>
      <c r="AK34" s="21"/>
      <c r="AL34" s="17">
        <v>0</v>
      </c>
      <c r="AM34" s="21"/>
      <c r="AN34" s="76">
        <f t="shared" ref="AN34:AN35" si="9">X34+Z34+AB34+AH34+AL34+AJ34+AD34+AF34</f>
        <v>0</v>
      </c>
      <c r="AO34" s="113"/>
      <c r="AP34" s="76">
        <f t="shared" ref="AP34" si="10">SUM(F34,H34,J34,L34,N34,P34,R34,T34,V34,AN34)</f>
        <v>2014</v>
      </c>
      <c r="AQ34" s="63"/>
      <c r="AR34" s="76">
        <v>88</v>
      </c>
      <c r="AS34" s="63"/>
      <c r="AT34" s="76">
        <f t="shared" ref="AT34:AT35" si="11">AP34+AR34</f>
        <v>2102</v>
      </c>
      <c r="AU34" s="12"/>
    </row>
    <row r="35" spans="1:48" s="7" customFormat="1" ht="19" customHeight="1" x14ac:dyDescent="0.3">
      <c r="A35" s="60" t="s">
        <v>83</v>
      </c>
      <c r="B35" s="24"/>
      <c r="C35" s="6" t="s">
        <v>61</v>
      </c>
      <c r="D35" s="128"/>
      <c r="E35" s="129"/>
      <c r="F35" s="17">
        <v>0</v>
      </c>
      <c r="G35" s="21"/>
      <c r="H35" s="17">
        <v>0</v>
      </c>
      <c r="I35" s="21"/>
      <c r="J35" s="76">
        <v>0</v>
      </c>
      <c r="K35" s="21"/>
      <c r="L35" s="17">
        <v>0</v>
      </c>
      <c r="M35" s="21"/>
      <c r="N35" s="17">
        <v>0</v>
      </c>
      <c r="O35" s="21"/>
      <c r="P35" s="17">
        <v>0</v>
      </c>
      <c r="Q35" s="21"/>
      <c r="R35" s="17">
        <v>0</v>
      </c>
      <c r="S35" s="21"/>
      <c r="T35" s="17">
        <v>0</v>
      </c>
      <c r="U35" s="21"/>
      <c r="V35" s="76">
        <v>-10</v>
      </c>
      <c r="W35" s="21"/>
      <c r="X35" s="76">
        <v>248</v>
      </c>
      <c r="Y35" s="15"/>
      <c r="Z35" s="17">
        <v>0</v>
      </c>
      <c r="AA35" s="15"/>
      <c r="AB35" s="76">
        <v>73</v>
      </c>
      <c r="AC35" s="66"/>
      <c r="AD35" s="76">
        <v>9</v>
      </c>
      <c r="AE35" s="66"/>
      <c r="AF35" s="76">
        <v>62</v>
      </c>
      <c r="AG35" s="15"/>
      <c r="AH35" s="17">
        <v>0</v>
      </c>
      <c r="AI35" s="15"/>
      <c r="AJ35" s="17">
        <v>0</v>
      </c>
      <c r="AK35" s="21"/>
      <c r="AL35" s="17">
        <v>0</v>
      </c>
      <c r="AM35" s="15"/>
      <c r="AN35" s="76">
        <f t="shared" si="9"/>
        <v>392</v>
      </c>
      <c r="AO35" s="113"/>
      <c r="AP35" s="76">
        <f>SUM(F35,H35,J35,L35,N35,P35,R35,T35,V35,AN35)</f>
        <v>382</v>
      </c>
      <c r="AQ35" s="63"/>
      <c r="AR35" s="76">
        <v>46</v>
      </c>
      <c r="AS35" s="63"/>
      <c r="AT35" s="76">
        <f t="shared" si="11"/>
        <v>428</v>
      </c>
      <c r="AU35" s="12"/>
    </row>
    <row r="36" spans="1:48" s="7" customFormat="1" ht="19" customHeight="1" x14ac:dyDescent="0.3">
      <c r="A36" s="50"/>
      <c r="B36" s="24"/>
      <c r="C36" s="1" t="s">
        <v>76</v>
      </c>
      <c r="D36" s="128"/>
      <c r="E36" s="129"/>
      <c r="F36" s="148">
        <f>SUM(F34:F35)</f>
        <v>0</v>
      </c>
      <c r="G36" s="21"/>
      <c r="H36" s="148">
        <f>SUM(H34:H35)</f>
        <v>0</v>
      </c>
      <c r="I36" s="21"/>
      <c r="J36" s="148">
        <f>SUM(J34:J35)</f>
        <v>0</v>
      </c>
      <c r="K36" s="21"/>
      <c r="L36" s="148">
        <f>SUM(L34:L35)</f>
        <v>0</v>
      </c>
      <c r="M36" s="21"/>
      <c r="N36" s="148">
        <f>SUM(N34:N35)</f>
        <v>0</v>
      </c>
      <c r="O36" s="21"/>
      <c r="P36" s="148">
        <f>SUM(P34:P35)</f>
        <v>0</v>
      </c>
      <c r="Q36" s="21"/>
      <c r="R36" s="148">
        <f>SUM(R34:R35)</f>
        <v>0</v>
      </c>
      <c r="S36" s="21"/>
      <c r="T36" s="148">
        <f>SUM(T34:T35)</f>
        <v>0</v>
      </c>
      <c r="U36" s="21"/>
      <c r="V36" s="148">
        <f>SUM(V34:V35)</f>
        <v>2004</v>
      </c>
      <c r="W36" s="21"/>
      <c r="X36" s="148">
        <f>SUM(X34:X35)</f>
        <v>248</v>
      </c>
      <c r="Y36" s="21"/>
      <c r="Z36" s="148">
        <f>SUM(Z34:Z35)</f>
        <v>0</v>
      </c>
      <c r="AA36" s="21"/>
      <c r="AB36" s="148">
        <f>SUM(AB34:AB35)</f>
        <v>73</v>
      </c>
      <c r="AC36" s="21"/>
      <c r="AD36" s="148">
        <f>SUM(AD34:AD35)</f>
        <v>9</v>
      </c>
      <c r="AE36" s="21"/>
      <c r="AF36" s="148">
        <f>SUM(AF34:AF35)</f>
        <v>62</v>
      </c>
      <c r="AG36" s="21"/>
      <c r="AH36" s="148">
        <f>SUM(AH34:AH35)</f>
        <v>0</v>
      </c>
      <c r="AI36" s="21"/>
      <c r="AJ36" s="148">
        <f>SUM(AJ34:AJ35)</f>
        <v>0</v>
      </c>
      <c r="AK36" s="21"/>
      <c r="AL36" s="148">
        <f>SUM(AL34:AL35)</f>
        <v>0</v>
      </c>
      <c r="AM36" s="21"/>
      <c r="AN36" s="148">
        <f>SUM(AN34:AN35)</f>
        <v>392</v>
      </c>
      <c r="AO36" s="113"/>
      <c r="AP36" s="148">
        <f>SUM(AP34:AP35)</f>
        <v>2396</v>
      </c>
      <c r="AQ36" s="63"/>
      <c r="AR36" s="148">
        <f>SUM(AR34:AR35)</f>
        <v>134</v>
      </c>
      <c r="AS36" s="63"/>
      <c r="AT36" s="148">
        <f>SUM(AT34:AT35)</f>
        <v>2530</v>
      </c>
      <c r="AU36" s="12"/>
    </row>
    <row r="37" spans="1:48" s="7" customFormat="1" ht="19" customHeight="1" x14ac:dyDescent="0.3">
      <c r="A37" s="50"/>
      <c r="B37" s="24"/>
      <c r="C37" s="1"/>
      <c r="D37" s="128"/>
      <c r="E37" s="129"/>
      <c r="F37" s="13"/>
      <c r="G37" s="21"/>
      <c r="H37" s="13"/>
      <c r="I37" s="21"/>
      <c r="J37" s="66"/>
      <c r="K37" s="21"/>
      <c r="L37" s="13"/>
      <c r="M37" s="21"/>
      <c r="N37" s="13"/>
      <c r="O37" s="21"/>
      <c r="P37" s="13"/>
      <c r="Q37" s="21"/>
      <c r="R37" s="13"/>
      <c r="S37" s="21"/>
      <c r="T37" s="13"/>
      <c r="U37" s="21"/>
      <c r="V37" s="66"/>
      <c r="W37" s="21"/>
      <c r="X37" s="66"/>
      <c r="Y37" s="21"/>
      <c r="Z37" s="13"/>
      <c r="AA37" s="21"/>
      <c r="AB37" s="66"/>
      <c r="AC37" s="63"/>
      <c r="AD37" s="66"/>
      <c r="AE37" s="63"/>
      <c r="AF37" s="66"/>
      <c r="AG37" s="21"/>
      <c r="AH37" s="13"/>
      <c r="AI37" s="21"/>
      <c r="AJ37" s="13"/>
      <c r="AK37" s="21"/>
      <c r="AL37" s="13"/>
      <c r="AM37" s="21"/>
      <c r="AN37" s="66"/>
      <c r="AO37" s="21"/>
      <c r="AP37" s="66"/>
      <c r="AQ37" s="63"/>
      <c r="AR37" s="66"/>
      <c r="AS37" s="63"/>
      <c r="AT37" s="66"/>
      <c r="AU37" s="12"/>
    </row>
    <row r="38" spans="1:48" s="7" customFormat="1" ht="19" customHeight="1" x14ac:dyDescent="0.3">
      <c r="A38" s="50"/>
      <c r="B38" s="24"/>
      <c r="C38" s="6" t="s">
        <v>70</v>
      </c>
      <c r="D38" s="128"/>
      <c r="E38" s="129"/>
      <c r="F38" s="17">
        <v>0</v>
      </c>
      <c r="G38" s="21"/>
      <c r="H38" s="17">
        <v>0</v>
      </c>
      <c r="I38" s="21"/>
      <c r="J38" s="76">
        <v>0</v>
      </c>
      <c r="K38" s="21"/>
      <c r="L38" s="17">
        <v>0</v>
      </c>
      <c r="M38" s="21"/>
      <c r="N38" s="17">
        <v>0</v>
      </c>
      <c r="O38" s="21"/>
      <c r="P38" s="17">
        <v>0</v>
      </c>
      <c r="Q38" s="21"/>
      <c r="R38" s="17">
        <v>0</v>
      </c>
      <c r="S38" s="55"/>
      <c r="T38" s="17">
        <v>0</v>
      </c>
      <c r="U38" s="55"/>
      <c r="V38" s="76">
        <v>0</v>
      </c>
      <c r="W38" s="21"/>
      <c r="X38" s="76">
        <v>0</v>
      </c>
      <c r="Y38" s="21"/>
      <c r="Z38" s="17">
        <v>0</v>
      </c>
      <c r="AA38" s="21"/>
      <c r="AB38" s="76">
        <v>0</v>
      </c>
      <c r="AC38" s="17"/>
      <c r="AD38" s="76">
        <v>0</v>
      </c>
      <c r="AE38" s="17"/>
      <c r="AF38" s="76">
        <v>0</v>
      </c>
      <c r="AG38" s="21"/>
      <c r="AH38" s="17">
        <v>0</v>
      </c>
      <c r="AI38" s="21"/>
      <c r="AJ38" s="17">
        <v>0</v>
      </c>
      <c r="AK38" s="21"/>
      <c r="AL38" s="17">
        <v>0</v>
      </c>
      <c r="AM38" s="21"/>
      <c r="AN38" s="76">
        <f t="shared" ref="AN38:AN39" si="12">X38+Z38+AB38+AH38+AL38+AJ38+AD38+AF38</f>
        <v>0</v>
      </c>
      <c r="AO38" s="113"/>
      <c r="AP38" s="76">
        <f t="shared" ref="AP38:AP39" si="13">SUM(F38,H38,J38,L38,N38,P38,R38,T38,V38,AN38)</f>
        <v>0</v>
      </c>
      <c r="AQ38" s="63"/>
      <c r="AR38" s="76">
        <v>0</v>
      </c>
      <c r="AS38" s="63"/>
      <c r="AT38" s="76">
        <f t="shared" ref="AT38:AT39" si="14">AP38+AR38</f>
        <v>0</v>
      </c>
      <c r="AU38" s="12"/>
    </row>
    <row r="39" spans="1:48" ht="19" customHeight="1" x14ac:dyDescent="0.3">
      <c r="C39" s="62" t="s">
        <v>59</v>
      </c>
      <c r="D39" s="128"/>
      <c r="E39" s="10"/>
      <c r="F39" s="17">
        <v>0</v>
      </c>
      <c r="G39" s="55"/>
      <c r="H39" s="17">
        <v>0</v>
      </c>
      <c r="I39" s="55"/>
      <c r="J39" s="76">
        <v>0</v>
      </c>
      <c r="K39" s="55"/>
      <c r="L39" s="17">
        <v>0</v>
      </c>
      <c r="M39" s="55"/>
      <c r="N39" s="17">
        <v>0</v>
      </c>
      <c r="O39" s="55"/>
      <c r="P39" s="17">
        <v>0</v>
      </c>
      <c r="Q39" s="55"/>
      <c r="R39" s="17">
        <v>0</v>
      </c>
      <c r="S39" s="55"/>
      <c r="T39" s="17">
        <v>0</v>
      </c>
      <c r="U39" s="55"/>
      <c r="V39" s="76">
        <v>0</v>
      </c>
      <c r="W39" s="56"/>
      <c r="X39" s="76">
        <v>0</v>
      </c>
      <c r="Y39" s="56"/>
      <c r="Z39" s="17">
        <v>0</v>
      </c>
      <c r="AA39" s="56"/>
      <c r="AB39" s="76">
        <v>0</v>
      </c>
      <c r="AC39" s="17"/>
      <c r="AD39" s="76">
        <v>0</v>
      </c>
      <c r="AE39" s="17"/>
      <c r="AF39" s="76">
        <v>0</v>
      </c>
      <c r="AG39" s="56"/>
      <c r="AH39" s="17">
        <v>0</v>
      </c>
      <c r="AI39" s="56"/>
      <c r="AJ39" s="17">
        <v>0</v>
      </c>
      <c r="AK39" s="56"/>
      <c r="AL39" s="17">
        <v>0</v>
      </c>
      <c r="AM39" s="56"/>
      <c r="AN39" s="76">
        <f t="shared" si="12"/>
        <v>0</v>
      </c>
      <c r="AO39" s="113"/>
      <c r="AP39" s="76">
        <f t="shared" si="13"/>
        <v>0</v>
      </c>
      <c r="AQ39" s="63"/>
      <c r="AR39" s="76">
        <v>0</v>
      </c>
      <c r="AS39" s="63"/>
      <c r="AT39" s="76">
        <f t="shared" si="14"/>
        <v>0</v>
      </c>
      <c r="AU39" s="14"/>
    </row>
    <row r="40" spans="1:48" ht="19" customHeight="1" x14ac:dyDescent="0.3">
      <c r="C40" s="62"/>
      <c r="D40" s="128"/>
      <c r="E40" s="10"/>
      <c r="F40" s="17"/>
      <c r="G40" s="55"/>
      <c r="H40" s="17"/>
      <c r="I40" s="55"/>
      <c r="J40" s="76"/>
      <c r="K40" s="55"/>
      <c r="L40" s="17"/>
      <c r="M40" s="55"/>
      <c r="N40" s="17"/>
      <c r="O40" s="55"/>
      <c r="P40" s="17"/>
      <c r="Q40" s="55"/>
      <c r="R40" s="17"/>
      <c r="S40" s="55"/>
      <c r="T40" s="17"/>
      <c r="U40" s="55"/>
      <c r="V40" s="76"/>
      <c r="W40" s="56"/>
      <c r="X40" s="76"/>
      <c r="Y40" s="56"/>
      <c r="Z40" s="17"/>
      <c r="AA40" s="56"/>
      <c r="AB40" s="76"/>
      <c r="AC40" s="17"/>
      <c r="AD40" s="76"/>
      <c r="AE40" s="17"/>
      <c r="AF40" s="76"/>
      <c r="AG40" s="56"/>
      <c r="AH40" s="17"/>
      <c r="AI40" s="56"/>
      <c r="AJ40" s="17"/>
      <c r="AK40" s="56"/>
      <c r="AL40" s="17"/>
      <c r="AM40" s="56"/>
      <c r="AN40" s="76"/>
      <c r="AO40" s="55"/>
      <c r="AP40" s="76"/>
      <c r="AQ40" s="66"/>
      <c r="AR40" s="76"/>
      <c r="AS40" s="66"/>
      <c r="AT40" s="76"/>
      <c r="AU40" s="14"/>
    </row>
    <row r="41" spans="1:48" ht="19" customHeight="1" thickBot="1" x14ac:dyDescent="0.35">
      <c r="C41" s="23" t="s">
        <v>109</v>
      </c>
      <c r="D41" s="128"/>
      <c r="E41" s="10"/>
      <c r="F41" s="18">
        <f>+F16+F31+F36+F38+F39</f>
        <v>14550</v>
      </c>
      <c r="G41" s="21"/>
      <c r="H41" s="147">
        <f>+H16+H31+H36+H38+H39</f>
        <v>0</v>
      </c>
      <c r="I41" s="21"/>
      <c r="J41" s="70">
        <f>+J16+J31+J36+J38+J39</f>
        <v>3500</v>
      </c>
      <c r="K41" s="21"/>
      <c r="L41" s="147">
        <f>+L16+L31+L36+L38+L39</f>
        <v>0</v>
      </c>
      <c r="M41" s="21"/>
      <c r="N41" s="147">
        <f>+N16+N31+N36+N38+N39</f>
        <v>0</v>
      </c>
      <c r="O41" s="21"/>
      <c r="P41" s="147">
        <f>+P16+P31+P36+P38+P39</f>
        <v>0</v>
      </c>
      <c r="Q41" s="21"/>
      <c r="R41" s="147">
        <f>+R16+R31+R36+R38+R39</f>
        <v>0</v>
      </c>
      <c r="S41" s="21"/>
      <c r="T41" s="147">
        <f>+T16+T31+T36+T38+T39</f>
        <v>0</v>
      </c>
      <c r="U41" s="21"/>
      <c r="V41" s="70">
        <f>+V16+V31+V36+V38+V39</f>
        <v>10169</v>
      </c>
      <c r="W41" s="21"/>
      <c r="X41" s="70">
        <f>+X16+X31+X36+X38+X39</f>
        <v>119</v>
      </c>
      <c r="Y41" s="21"/>
      <c r="Z41" s="147">
        <f>+Z16+Z31+Z36+Z38+Z39</f>
        <v>0</v>
      </c>
      <c r="AA41" s="21"/>
      <c r="AB41" s="70">
        <f>+AB16+AB31+AB36+AB38+AB39</f>
        <v>507</v>
      </c>
      <c r="AC41" s="21"/>
      <c r="AD41" s="70">
        <f>+AD16+AD31+AD36+AD38+AD39</f>
        <v>-26</v>
      </c>
      <c r="AE41" s="21"/>
      <c r="AF41" s="70">
        <f>+AF16+AF31+AF36+AF38+AF39</f>
        <v>79</v>
      </c>
      <c r="AG41" s="21"/>
      <c r="AH41" s="147">
        <f>+AH16+AH31+AH36+AH38+AH39</f>
        <v>0</v>
      </c>
      <c r="AI41" s="21"/>
      <c r="AJ41" s="147">
        <f>+AJ16+AJ31+AJ36+AJ38+AJ39</f>
        <v>0</v>
      </c>
      <c r="AK41" s="21"/>
      <c r="AL41" s="147">
        <f>+AL16+AL31+AL36+AL38+AL39</f>
        <v>0</v>
      </c>
      <c r="AM41" s="21"/>
      <c r="AN41" s="70">
        <f>X41+Z41+AB41+AH41+AL41+AJ41+AD41+AF41</f>
        <v>679</v>
      </c>
      <c r="AO41" s="113"/>
      <c r="AP41" s="70">
        <f>SUM(F41,H41,J41,L41,N41,P41,R41,T41,V41,AN41)</f>
        <v>28898</v>
      </c>
      <c r="AQ41" s="63"/>
      <c r="AR41" s="70">
        <f>AR16+AR31+AR36+AR38+AR39</f>
        <v>2854</v>
      </c>
      <c r="AS41" s="63"/>
      <c r="AT41" s="70">
        <f>AP41+AR41</f>
        <v>31752</v>
      </c>
      <c r="AU41" s="14"/>
    </row>
    <row r="42" spans="1:48" ht="18.75" customHeight="1" thickTop="1" thickBot="1" x14ac:dyDescent="0.35">
      <c r="C42" s="23"/>
      <c r="D42" s="128"/>
      <c r="E42" s="10"/>
      <c r="F42" s="21"/>
      <c r="G42" s="21"/>
      <c r="H42" s="21"/>
      <c r="I42" s="21"/>
      <c r="J42" s="63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63"/>
      <c r="W42" s="21"/>
      <c r="X42" s="63"/>
      <c r="Y42" s="21"/>
      <c r="Z42" s="21"/>
      <c r="AA42" s="21"/>
      <c r="AB42" s="63"/>
      <c r="AC42" s="21"/>
      <c r="AD42" s="63"/>
      <c r="AE42" s="21"/>
      <c r="AF42" s="63"/>
      <c r="AG42" s="21"/>
      <c r="AH42" s="21"/>
      <c r="AI42" s="21"/>
      <c r="AJ42" s="21"/>
      <c r="AK42" s="21"/>
      <c r="AL42" s="21"/>
      <c r="AM42" s="21"/>
      <c r="AN42" s="63"/>
      <c r="AO42" s="21"/>
      <c r="AP42" s="63"/>
      <c r="AQ42" s="63"/>
      <c r="AR42" s="63"/>
      <c r="AS42" s="63"/>
      <c r="AT42" s="63"/>
      <c r="AU42" s="14"/>
    </row>
    <row r="43" spans="1:48" s="5" customFormat="1" ht="19" customHeight="1" x14ac:dyDescent="0.3">
      <c r="A43" s="86"/>
      <c r="B43" s="83"/>
      <c r="C43" s="87" t="s">
        <v>126</v>
      </c>
      <c r="D43" s="88"/>
      <c r="E43" s="89"/>
      <c r="F43" s="90"/>
      <c r="G43" s="91"/>
      <c r="H43" s="90"/>
      <c r="I43" s="90"/>
      <c r="J43" s="154"/>
      <c r="K43" s="90"/>
      <c r="L43" s="90"/>
      <c r="M43" s="90"/>
      <c r="N43" s="90"/>
      <c r="O43" s="90"/>
      <c r="P43" s="90"/>
      <c r="Q43" s="92"/>
      <c r="R43" s="91"/>
      <c r="S43" s="91"/>
      <c r="T43" s="91"/>
      <c r="U43" s="91"/>
      <c r="V43" s="166"/>
      <c r="W43" s="48"/>
      <c r="X43" s="158"/>
      <c r="Y43" s="48"/>
      <c r="Z43" s="19"/>
      <c r="AA43" s="48"/>
      <c r="AB43" s="158"/>
      <c r="AC43" s="19"/>
      <c r="AD43" s="158"/>
      <c r="AE43" s="19"/>
      <c r="AF43" s="158"/>
      <c r="AG43" s="48"/>
      <c r="AH43" s="19"/>
      <c r="AI43" s="48"/>
      <c r="AJ43" s="19"/>
      <c r="AK43" s="48"/>
      <c r="AL43" s="19"/>
      <c r="AM43" s="48"/>
      <c r="AN43" s="158"/>
      <c r="AO43" s="19"/>
      <c r="AP43" s="158"/>
      <c r="AQ43" s="63"/>
      <c r="AR43" s="158"/>
      <c r="AS43" s="63"/>
      <c r="AT43" s="158"/>
      <c r="AU43" s="48"/>
    </row>
    <row r="44" spans="1:48" ht="18.75" customHeight="1" x14ac:dyDescent="0.3">
      <c r="A44" s="98"/>
      <c r="B44" s="9"/>
      <c r="C44" s="85" t="s">
        <v>123</v>
      </c>
      <c r="D44" s="85"/>
      <c r="E44" s="129"/>
      <c r="F44" s="96"/>
      <c r="H44" s="96"/>
      <c r="I44" s="96"/>
      <c r="J44" s="155"/>
      <c r="K44" s="96"/>
      <c r="L44" s="96"/>
      <c r="M44" s="96"/>
      <c r="N44" s="96"/>
      <c r="O44" s="96"/>
      <c r="P44" s="96"/>
      <c r="Q44" s="21"/>
      <c r="R44" s="96"/>
      <c r="S44" s="48"/>
      <c r="T44" s="48"/>
      <c r="U44" s="48"/>
      <c r="V44" s="167"/>
      <c r="W44" s="48"/>
      <c r="X44" s="158"/>
      <c r="Y44" s="48"/>
      <c r="Z44" s="19"/>
      <c r="AA44" s="48"/>
      <c r="AB44" s="158"/>
      <c r="AC44" s="19"/>
      <c r="AD44" s="158"/>
      <c r="AE44" s="19"/>
      <c r="AF44" s="158"/>
      <c r="AG44" s="48"/>
      <c r="AH44" s="19"/>
      <c r="AI44" s="48"/>
      <c r="AJ44" s="19"/>
      <c r="AK44" s="48"/>
      <c r="AL44" s="19"/>
      <c r="AM44" s="48"/>
      <c r="AN44" s="158"/>
      <c r="AO44" s="19"/>
      <c r="AP44" s="158"/>
      <c r="AQ44" s="63"/>
      <c r="AR44" s="158"/>
      <c r="AS44" s="63"/>
      <c r="AT44" s="158"/>
      <c r="AU44" s="48"/>
      <c r="AV44" s="8"/>
    </row>
    <row r="45" spans="1:48" s="5" customFormat="1" ht="19" customHeight="1" thickBot="1" x14ac:dyDescent="0.35">
      <c r="A45" s="93"/>
      <c r="B45" s="84"/>
      <c r="C45" s="100" t="s">
        <v>89</v>
      </c>
      <c r="D45" s="101"/>
      <c r="E45" s="94"/>
      <c r="F45" s="95"/>
      <c r="G45" s="95"/>
      <c r="H45" s="95"/>
      <c r="I45" s="95"/>
      <c r="J45" s="156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168"/>
      <c r="W45" s="21"/>
      <c r="X45" s="63"/>
      <c r="Y45" s="21"/>
      <c r="Z45" s="21"/>
      <c r="AA45" s="21"/>
      <c r="AB45" s="63"/>
      <c r="AC45" s="21"/>
      <c r="AD45" s="63"/>
      <c r="AE45" s="21"/>
      <c r="AF45" s="63"/>
      <c r="AG45" s="21"/>
      <c r="AH45" s="21"/>
      <c r="AI45" s="21"/>
      <c r="AJ45" s="21"/>
      <c r="AK45" s="21"/>
      <c r="AL45" s="21"/>
      <c r="AM45" s="21"/>
      <c r="AN45" s="63"/>
      <c r="AO45" s="21"/>
      <c r="AP45" s="63"/>
      <c r="AQ45" s="63"/>
      <c r="AR45" s="63"/>
      <c r="AS45" s="63"/>
      <c r="AT45" s="63"/>
      <c r="AU45" s="21"/>
    </row>
    <row r="46" spans="1:48" ht="19" customHeight="1" x14ac:dyDescent="0.3">
      <c r="A46" s="50"/>
      <c r="B46" s="24"/>
      <c r="C46" s="22"/>
      <c r="D46" s="22"/>
      <c r="E46" s="129"/>
      <c r="F46" s="20"/>
      <c r="I46" s="48"/>
      <c r="K46" s="48"/>
      <c r="M46" s="48"/>
      <c r="O46" s="48"/>
      <c r="Q46" s="48"/>
      <c r="R46" s="20"/>
      <c r="S46" s="48"/>
      <c r="T46" s="48"/>
      <c r="U46" s="48"/>
      <c r="V46" s="158"/>
      <c r="W46" s="48"/>
      <c r="X46" s="158"/>
      <c r="Y46" s="48"/>
      <c r="Z46" s="19"/>
      <c r="AA46" s="48"/>
      <c r="AB46" s="158"/>
      <c r="AC46" s="19"/>
      <c r="AD46" s="158"/>
      <c r="AE46" s="19"/>
      <c r="AF46" s="158"/>
      <c r="AG46" s="48"/>
      <c r="AH46" s="19"/>
      <c r="AI46" s="48"/>
      <c r="AJ46" s="19"/>
      <c r="AK46" s="48"/>
      <c r="AL46" s="19"/>
      <c r="AM46" s="48"/>
      <c r="AN46" s="158"/>
      <c r="AO46" s="19"/>
      <c r="AP46" s="158"/>
      <c r="AQ46" s="63"/>
      <c r="AR46" s="158"/>
      <c r="AS46" s="63"/>
      <c r="AT46" s="158"/>
      <c r="AU46" s="48"/>
      <c r="AV46" s="8"/>
    </row>
    <row r="47" spans="1:48" s="32" customFormat="1" ht="19" customHeight="1" x14ac:dyDescent="0.4">
      <c r="A47" s="50"/>
      <c r="B47" s="109"/>
      <c r="C47" s="33" t="s">
        <v>23</v>
      </c>
      <c r="D47" s="39"/>
      <c r="E47" s="46"/>
      <c r="G47" s="46"/>
      <c r="I47" s="46"/>
      <c r="J47" s="150"/>
      <c r="K47" s="46"/>
      <c r="M47" s="46"/>
      <c r="O47" s="46"/>
      <c r="Q47" s="46"/>
      <c r="S47" s="46"/>
      <c r="T47" s="46"/>
      <c r="U47" s="46"/>
      <c r="V47" s="150"/>
      <c r="W47" s="46"/>
      <c r="X47" s="150"/>
      <c r="Y47" s="46"/>
      <c r="AA47" s="46"/>
      <c r="AB47" s="150"/>
      <c r="AD47" s="150"/>
      <c r="AF47" s="150"/>
      <c r="AG47" s="46"/>
      <c r="AI47" s="46"/>
      <c r="AK47" s="46"/>
      <c r="AM47" s="46"/>
      <c r="AN47" s="150"/>
      <c r="AP47" s="150"/>
      <c r="AQ47" s="172"/>
      <c r="AR47" s="150"/>
      <c r="AS47" s="172"/>
      <c r="AT47" s="150"/>
      <c r="AU47" s="46"/>
      <c r="AV47" s="41"/>
    </row>
    <row r="48" spans="1:48" s="42" customFormat="1" ht="19" customHeight="1" x14ac:dyDescent="0.35">
      <c r="A48" s="49"/>
      <c r="B48" s="110"/>
      <c r="C48" s="72" t="s">
        <v>79</v>
      </c>
      <c r="D48" s="38"/>
      <c r="E48" s="47"/>
      <c r="F48" s="34"/>
      <c r="G48" s="47"/>
      <c r="H48" s="34"/>
      <c r="I48" s="47"/>
      <c r="J48" s="151"/>
      <c r="K48" s="47"/>
      <c r="L48" s="34"/>
      <c r="M48" s="47"/>
      <c r="N48" s="34"/>
      <c r="O48" s="47"/>
      <c r="P48" s="34"/>
      <c r="Q48" s="47"/>
      <c r="R48" s="34"/>
      <c r="S48" s="47"/>
      <c r="T48" s="47"/>
      <c r="U48" s="47"/>
      <c r="V48" s="151"/>
      <c r="W48" s="47"/>
      <c r="X48" s="151"/>
      <c r="Y48" s="47"/>
      <c r="Z48" s="34"/>
      <c r="AA48" s="47"/>
      <c r="AB48" s="151"/>
      <c r="AC48" s="34"/>
      <c r="AD48" s="151"/>
      <c r="AE48" s="34"/>
      <c r="AF48" s="151"/>
      <c r="AG48" s="47"/>
      <c r="AH48" s="34"/>
      <c r="AI48" s="47"/>
      <c r="AJ48" s="34"/>
      <c r="AK48" s="47"/>
      <c r="AL48" s="34"/>
      <c r="AM48" s="47"/>
      <c r="AN48" s="151"/>
      <c r="AO48" s="34"/>
      <c r="AP48" s="151"/>
      <c r="AQ48" s="173"/>
      <c r="AR48" s="151"/>
      <c r="AS48" s="173"/>
      <c r="AT48" s="151"/>
      <c r="AU48" s="47"/>
      <c r="AV48" s="40"/>
    </row>
    <row r="49" spans="1:49" s="34" customFormat="1" ht="19" customHeight="1" x14ac:dyDescent="0.35">
      <c r="A49" s="50"/>
      <c r="B49" s="111"/>
      <c r="C49" s="291"/>
      <c r="D49" s="291"/>
      <c r="E49" s="291"/>
      <c r="F49" s="291"/>
      <c r="G49" s="291"/>
      <c r="H49" s="291"/>
      <c r="I49" s="291"/>
      <c r="J49" s="291"/>
      <c r="K49" s="291"/>
      <c r="L49" s="47"/>
      <c r="M49" s="47"/>
      <c r="N49" s="47"/>
      <c r="O49" s="47"/>
      <c r="P49" s="47"/>
      <c r="Q49" s="47"/>
      <c r="S49" s="47"/>
      <c r="T49" s="47"/>
      <c r="U49" s="47"/>
      <c r="V49" s="151"/>
      <c r="W49" s="47"/>
      <c r="X49" s="151"/>
      <c r="Y49" s="47"/>
      <c r="AA49" s="47"/>
      <c r="AB49" s="151"/>
      <c r="AD49" s="151"/>
      <c r="AF49" s="151"/>
      <c r="AG49" s="47"/>
      <c r="AI49" s="47"/>
      <c r="AK49" s="47"/>
      <c r="AM49" s="47"/>
      <c r="AN49" s="151"/>
      <c r="AP49" s="151"/>
      <c r="AQ49" s="173"/>
      <c r="AR49" s="151"/>
      <c r="AS49" s="173"/>
      <c r="AT49" s="151"/>
      <c r="AU49" s="47"/>
      <c r="AV49" s="40"/>
    </row>
    <row r="50" spans="1:49" ht="19" customHeight="1" x14ac:dyDescent="0.3">
      <c r="F50" s="287" t="s">
        <v>63</v>
      </c>
      <c r="G50" s="288"/>
      <c r="H50" s="288"/>
      <c r="I50" s="288"/>
      <c r="J50" s="288"/>
      <c r="K50" s="288"/>
      <c r="L50" s="288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  <c r="AF50" s="288"/>
      <c r="AG50" s="288"/>
      <c r="AH50" s="288"/>
      <c r="AI50" s="288"/>
      <c r="AJ50" s="288"/>
      <c r="AK50" s="288"/>
      <c r="AL50" s="288"/>
      <c r="AM50" s="288"/>
      <c r="AN50" s="288"/>
      <c r="AO50" s="288"/>
      <c r="AP50" s="288"/>
      <c r="AQ50" s="288"/>
      <c r="AR50" s="288"/>
      <c r="AS50" s="288"/>
      <c r="AT50" s="288"/>
      <c r="AU50" s="2"/>
    </row>
    <row r="51" spans="1:49" ht="19" customHeight="1" x14ac:dyDescent="0.65">
      <c r="D51" s="6"/>
      <c r="E51" s="67"/>
      <c r="G51" s="129"/>
      <c r="H51" s="10"/>
      <c r="I51" s="10"/>
      <c r="J51" s="152"/>
      <c r="K51" s="10"/>
      <c r="L51" s="10"/>
      <c r="M51" s="10"/>
      <c r="N51" s="10"/>
      <c r="O51" s="10"/>
      <c r="P51" s="10"/>
      <c r="Q51" s="10"/>
      <c r="R51" s="289" t="s">
        <v>64</v>
      </c>
      <c r="S51" s="289"/>
      <c r="T51" s="289"/>
      <c r="U51" s="289"/>
      <c r="V51" s="289"/>
      <c r="W51" s="10"/>
      <c r="X51" s="289" t="s">
        <v>118</v>
      </c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Q51" s="73"/>
      <c r="AS51" s="73"/>
      <c r="AU51" s="2"/>
    </row>
    <row r="52" spans="1:49" ht="19" customHeight="1" x14ac:dyDescent="0.65">
      <c r="D52" s="6"/>
      <c r="E52" s="67"/>
      <c r="G52" s="129"/>
      <c r="H52" s="10"/>
      <c r="I52" s="10"/>
      <c r="J52" s="152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52"/>
      <c r="W52" s="10"/>
      <c r="X52" s="152"/>
      <c r="Y52" s="75"/>
      <c r="Z52" s="75"/>
      <c r="AA52" s="75"/>
      <c r="AB52" s="164"/>
      <c r="AC52" s="82"/>
      <c r="AD52" s="164"/>
      <c r="AE52" s="82"/>
      <c r="AF52" s="164"/>
      <c r="AG52" s="75"/>
      <c r="AH52" s="10"/>
      <c r="AI52" s="75"/>
      <c r="AJ52" s="10"/>
      <c r="AK52" s="75"/>
      <c r="AL52" s="75"/>
      <c r="AM52" s="75"/>
      <c r="AN52" s="153"/>
      <c r="AQ52" s="73"/>
      <c r="AS52" s="73"/>
      <c r="AU52" s="2"/>
    </row>
    <row r="53" spans="1:49" ht="19" customHeight="1" x14ac:dyDescent="0.65">
      <c r="D53" s="6"/>
      <c r="E53" s="67"/>
      <c r="F53" s="5" t="s">
        <v>94</v>
      </c>
      <c r="G53" s="129"/>
      <c r="H53" s="10"/>
      <c r="I53" s="10"/>
      <c r="J53" s="152"/>
      <c r="K53" s="10"/>
      <c r="L53" s="5" t="s">
        <v>97</v>
      </c>
      <c r="M53" s="10"/>
      <c r="N53" s="10"/>
      <c r="O53" s="10"/>
      <c r="P53" s="5"/>
      <c r="Q53" s="10"/>
      <c r="R53" s="10"/>
      <c r="S53" s="10"/>
      <c r="T53" s="10"/>
      <c r="U53" s="10"/>
      <c r="V53" s="152"/>
      <c r="W53" s="10"/>
      <c r="X53" s="152"/>
      <c r="Y53" s="75"/>
      <c r="Z53" s="75"/>
      <c r="AA53" s="75"/>
      <c r="AB53" s="152"/>
      <c r="AC53" s="10"/>
      <c r="AD53" s="152"/>
      <c r="AE53" s="10"/>
      <c r="AF53" s="152"/>
      <c r="AG53" s="75"/>
      <c r="AH53" s="10" t="s">
        <v>55</v>
      </c>
      <c r="AI53" s="75"/>
      <c r="AK53" s="75"/>
      <c r="AL53" s="75"/>
      <c r="AM53" s="75"/>
      <c r="AN53" s="153" t="s">
        <v>35</v>
      </c>
      <c r="AQ53" s="73"/>
      <c r="AS53" s="73"/>
      <c r="AU53" s="2"/>
    </row>
    <row r="54" spans="1:49" ht="19" customHeight="1" x14ac:dyDescent="0.65">
      <c r="A54" s="1"/>
      <c r="B54" s="127"/>
      <c r="D54" s="6"/>
      <c r="E54" s="67"/>
      <c r="F54" s="5" t="s">
        <v>93</v>
      </c>
      <c r="G54" s="129"/>
      <c r="H54" s="10"/>
      <c r="I54" s="10"/>
      <c r="J54" s="152"/>
      <c r="K54" s="10"/>
      <c r="L54" s="5" t="s">
        <v>96</v>
      </c>
      <c r="M54" s="10"/>
      <c r="N54" s="10"/>
      <c r="O54" s="10"/>
      <c r="P54" s="5"/>
      <c r="Q54" s="10"/>
      <c r="R54" s="10"/>
      <c r="S54" s="10"/>
      <c r="T54" s="10"/>
      <c r="U54" s="10"/>
      <c r="V54" s="152"/>
      <c r="W54" s="10"/>
      <c r="X54" s="152"/>
      <c r="Y54" s="10"/>
      <c r="Z54" s="75"/>
      <c r="AA54" s="10"/>
      <c r="AB54" s="153"/>
      <c r="AC54" s="5"/>
      <c r="AD54" s="153"/>
      <c r="AE54" s="5"/>
      <c r="AF54" s="153"/>
      <c r="AG54" s="10"/>
      <c r="AH54" s="5" t="s">
        <v>56</v>
      </c>
      <c r="AI54" s="10"/>
      <c r="AJ54" s="5" t="s">
        <v>111</v>
      </c>
      <c r="AK54" s="10"/>
      <c r="AL54" s="10"/>
      <c r="AM54" s="10"/>
      <c r="AN54" s="153" t="s">
        <v>58</v>
      </c>
      <c r="AO54" s="11"/>
      <c r="AP54" s="153" t="s">
        <v>48</v>
      </c>
      <c r="AQ54" s="174"/>
      <c r="AR54" s="175"/>
      <c r="AT54" s="175"/>
      <c r="AU54" s="127"/>
    </row>
    <row r="55" spans="1:49" ht="19" customHeight="1" x14ac:dyDescent="0.3">
      <c r="D55" s="5"/>
      <c r="E55" s="11"/>
      <c r="F55" s="5" t="s">
        <v>26</v>
      </c>
      <c r="H55" s="5"/>
      <c r="I55" s="10"/>
      <c r="J55" s="153" t="s">
        <v>97</v>
      </c>
      <c r="K55" s="10"/>
      <c r="L55" s="5" t="s">
        <v>102</v>
      </c>
      <c r="M55" s="10"/>
      <c r="N55" s="5" t="s">
        <v>98</v>
      </c>
      <c r="O55" s="10"/>
      <c r="P55" s="5"/>
      <c r="Q55" s="10"/>
      <c r="R55" s="5"/>
      <c r="T55" s="5" t="s">
        <v>91</v>
      </c>
      <c r="V55" s="153"/>
      <c r="W55" s="10"/>
      <c r="X55" s="153" t="s">
        <v>127</v>
      </c>
      <c r="Y55" s="10"/>
      <c r="Z55" s="5" t="s">
        <v>103</v>
      </c>
      <c r="AD55" s="153" t="s">
        <v>141</v>
      </c>
      <c r="AE55" s="5"/>
      <c r="AF55" s="153" t="s">
        <v>146</v>
      </c>
      <c r="AG55" s="10"/>
      <c r="AH55" s="5" t="s">
        <v>107</v>
      </c>
      <c r="AI55" s="10"/>
      <c r="AJ55" s="5" t="s">
        <v>132</v>
      </c>
      <c r="AK55" s="10"/>
      <c r="AL55" s="5"/>
      <c r="AM55" s="10"/>
      <c r="AN55" s="153" t="s">
        <v>57</v>
      </c>
      <c r="AO55" s="9"/>
      <c r="AP55" s="153" t="s">
        <v>31</v>
      </c>
      <c r="AQ55" s="152"/>
      <c r="AR55" s="153" t="s">
        <v>32</v>
      </c>
      <c r="AS55" s="152"/>
      <c r="AT55" s="153"/>
      <c r="AU55" s="5"/>
    </row>
    <row r="56" spans="1:49" ht="19" customHeight="1" x14ac:dyDescent="0.3">
      <c r="D56" s="5"/>
      <c r="E56" s="11"/>
      <c r="F56" s="5" t="s">
        <v>92</v>
      </c>
      <c r="H56" s="5" t="s">
        <v>91</v>
      </c>
      <c r="I56" s="10"/>
      <c r="J56" s="153" t="s">
        <v>96</v>
      </c>
      <c r="K56" s="10"/>
      <c r="L56" s="5" t="s">
        <v>101</v>
      </c>
      <c r="M56" s="10"/>
      <c r="N56" s="5" t="s">
        <v>99</v>
      </c>
      <c r="O56" s="10"/>
      <c r="P56" s="5"/>
      <c r="Q56" s="10"/>
      <c r="R56" s="5" t="s">
        <v>27</v>
      </c>
      <c r="S56" s="10"/>
      <c r="T56" s="5" t="s">
        <v>92</v>
      </c>
      <c r="U56" s="10"/>
      <c r="V56" s="153" t="s">
        <v>29</v>
      </c>
      <c r="W56" s="10"/>
      <c r="X56" s="153" t="s">
        <v>114</v>
      </c>
      <c r="Y56" s="10"/>
      <c r="Z56" s="5" t="s">
        <v>116</v>
      </c>
      <c r="AB56" s="153" t="s">
        <v>140</v>
      </c>
      <c r="AC56" s="5"/>
      <c r="AD56" s="153" t="s">
        <v>142</v>
      </c>
      <c r="AE56" s="5"/>
      <c r="AF56" s="153" t="s">
        <v>147</v>
      </c>
      <c r="AG56" s="10"/>
      <c r="AH56" s="5" t="s">
        <v>128</v>
      </c>
      <c r="AI56" s="10"/>
      <c r="AJ56" s="5" t="s">
        <v>143</v>
      </c>
      <c r="AK56" s="10"/>
      <c r="AL56" s="5" t="s">
        <v>148</v>
      </c>
      <c r="AM56" s="10"/>
      <c r="AN56" s="153" t="s">
        <v>108</v>
      </c>
      <c r="AO56" s="9"/>
      <c r="AP56" s="153" t="s">
        <v>47</v>
      </c>
      <c r="AQ56" s="152"/>
      <c r="AR56" s="153" t="s">
        <v>33</v>
      </c>
      <c r="AS56" s="152"/>
      <c r="AT56" s="153" t="s">
        <v>35</v>
      </c>
      <c r="AU56" s="5"/>
    </row>
    <row r="57" spans="1:49" ht="19" customHeight="1" x14ac:dyDescent="0.3">
      <c r="A57" s="1" t="s">
        <v>25</v>
      </c>
      <c r="D57" s="128" t="s">
        <v>24</v>
      </c>
      <c r="E57" s="11"/>
      <c r="F57" s="5" t="s">
        <v>95</v>
      </c>
      <c r="H57" s="5" t="s">
        <v>104</v>
      </c>
      <c r="I57" s="10"/>
      <c r="J57" s="73" t="s">
        <v>106</v>
      </c>
      <c r="K57" s="10"/>
      <c r="L57" s="5" t="s">
        <v>92</v>
      </c>
      <c r="M57" s="10"/>
      <c r="N57" s="5" t="s">
        <v>100</v>
      </c>
      <c r="O57" s="10"/>
      <c r="P57" s="5" t="s">
        <v>90</v>
      </c>
      <c r="Q57" s="10"/>
      <c r="R57" s="5" t="s">
        <v>28</v>
      </c>
      <c r="S57" s="10"/>
      <c r="T57" s="5" t="s">
        <v>28</v>
      </c>
      <c r="U57" s="10"/>
      <c r="V57" s="153" t="s">
        <v>30</v>
      </c>
      <c r="W57" s="10"/>
      <c r="X57" s="153" t="s">
        <v>115</v>
      </c>
      <c r="Y57" s="10"/>
      <c r="Z57" s="5" t="s">
        <v>54</v>
      </c>
      <c r="AB57" s="153" t="s">
        <v>28</v>
      </c>
      <c r="AC57" s="5"/>
      <c r="AD57" s="153" t="s">
        <v>28</v>
      </c>
      <c r="AE57" s="5"/>
      <c r="AF57" s="153" t="s">
        <v>28</v>
      </c>
      <c r="AG57" s="10"/>
      <c r="AH57" s="5" t="s">
        <v>84</v>
      </c>
      <c r="AI57" s="10"/>
      <c r="AJ57" s="5" t="s">
        <v>144</v>
      </c>
      <c r="AK57" s="10"/>
      <c r="AL57" s="5" t="s">
        <v>65</v>
      </c>
      <c r="AM57" s="10"/>
      <c r="AN57" s="171" t="s">
        <v>36</v>
      </c>
      <c r="AO57" s="9"/>
      <c r="AP57" s="177" t="s">
        <v>117</v>
      </c>
      <c r="AQ57" s="152"/>
      <c r="AR57" s="153" t="s">
        <v>34</v>
      </c>
      <c r="AS57" s="152"/>
      <c r="AT57" s="153" t="s">
        <v>36</v>
      </c>
      <c r="AU57" s="5"/>
    </row>
    <row r="58" spans="1:49" ht="19" customHeight="1" x14ac:dyDescent="0.3">
      <c r="A58" s="50"/>
      <c r="B58" s="24"/>
      <c r="C58" s="1" t="s">
        <v>137</v>
      </c>
      <c r="D58" s="128"/>
      <c r="F58" s="283" t="s">
        <v>50</v>
      </c>
      <c r="G58" s="283"/>
      <c r="H58" s="283"/>
      <c r="I58" s="283"/>
      <c r="J58" s="283"/>
      <c r="K58" s="283"/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283"/>
      <c r="AH58" s="283"/>
      <c r="AI58" s="283"/>
      <c r="AJ58" s="283"/>
      <c r="AK58" s="283"/>
      <c r="AL58" s="283"/>
      <c r="AM58" s="283"/>
      <c r="AN58" s="283"/>
      <c r="AO58" s="283"/>
      <c r="AP58" s="283"/>
      <c r="AQ58" s="283"/>
      <c r="AR58" s="283"/>
      <c r="AS58" s="283"/>
      <c r="AT58" s="283"/>
      <c r="AU58" s="128"/>
      <c r="AV58" s="8"/>
      <c r="AW58" s="5"/>
    </row>
    <row r="59" spans="1:49" ht="19" customHeight="1" x14ac:dyDescent="0.3">
      <c r="A59" s="50"/>
      <c r="B59" s="24"/>
      <c r="C59" s="61" t="s">
        <v>138</v>
      </c>
      <c r="D59" s="128"/>
      <c r="E59" s="67"/>
      <c r="F59" s="112">
        <v>14550</v>
      </c>
      <c r="G59" s="113"/>
      <c r="H59" s="112">
        <v>0</v>
      </c>
      <c r="I59" s="113"/>
      <c r="J59" s="158">
        <v>3500</v>
      </c>
      <c r="K59" s="113"/>
      <c r="L59" s="112">
        <v>0</v>
      </c>
      <c r="M59" s="113"/>
      <c r="N59" s="112">
        <v>0</v>
      </c>
      <c r="O59" s="113"/>
      <c r="P59" s="112">
        <v>0</v>
      </c>
      <c r="Q59" s="113"/>
      <c r="R59" s="112">
        <v>0</v>
      </c>
      <c r="S59" s="113"/>
      <c r="T59" s="112">
        <v>-280</v>
      </c>
      <c r="U59" s="113"/>
      <c r="V59" s="158">
        <f>12923</f>
        <v>12923</v>
      </c>
      <c r="W59" s="113"/>
      <c r="X59" s="76">
        <v>143</v>
      </c>
      <c r="Y59" s="113"/>
      <c r="Z59" s="115">
        <v>0</v>
      </c>
      <c r="AA59" s="113"/>
      <c r="AB59" s="76">
        <f>490</f>
        <v>490</v>
      </c>
      <c r="AC59" s="115"/>
      <c r="AD59" s="76">
        <v>-26</v>
      </c>
      <c r="AE59" s="115"/>
      <c r="AF59" s="76">
        <v>96</v>
      </c>
      <c r="AG59" s="113"/>
      <c r="AH59" s="115">
        <v>0</v>
      </c>
      <c r="AI59" s="113"/>
      <c r="AJ59" s="115">
        <v>0</v>
      </c>
      <c r="AK59" s="113"/>
      <c r="AL59" s="115">
        <v>0</v>
      </c>
      <c r="AM59" s="113"/>
      <c r="AN59" s="76">
        <f>X59+Z59+AB59+AH59+AL59+AJ59+AD59+AF59</f>
        <v>703</v>
      </c>
      <c r="AO59" s="113"/>
      <c r="AP59" s="158">
        <f>SUM(F59,H59,J59,L59,N59,P59,R59,T59,V59,AN59)</f>
        <v>31396</v>
      </c>
      <c r="AQ59" s="63"/>
      <c r="AR59" s="158">
        <f>3044</f>
        <v>3044</v>
      </c>
      <c r="AS59" s="63"/>
      <c r="AT59" s="158">
        <f>AP59+AR59</f>
        <v>34440</v>
      </c>
      <c r="AU59" s="12"/>
    </row>
    <row r="60" spans="1:49" ht="19" customHeight="1" x14ac:dyDescent="0.3">
      <c r="A60" s="60" t="s">
        <v>80</v>
      </c>
      <c r="B60" s="24"/>
      <c r="C60" s="31" t="s">
        <v>71</v>
      </c>
      <c r="D60" s="128">
        <v>3</v>
      </c>
      <c r="E60" s="129"/>
      <c r="F60" s="116">
        <v>0</v>
      </c>
      <c r="G60" s="117"/>
      <c r="H60" s="116">
        <v>0</v>
      </c>
      <c r="I60" s="117"/>
      <c r="J60" s="66">
        <v>0</v>
      </c>
      <c r="K60" s="117"/>
      <c r="L60" s="116">
        <v>0</v>
      </c>
      <c r="M60" s="117"/>
      <c r="N60" s="115">
        <v>0</v>
      </c>
      <c r="O60" s="117"/>
      <c r="P60" s="115">
        <v>0</v>
      </c>
      <c r="Q60" s="117"/>
      <c r="R60" s="115">
        <v>0</v>
      </c>
      <c r="S60" s="117"/>
      <c r="T60" s="115">
        <v>0</v>
      </c>
      <c r="U60" s="117"/>
      <c r="V60" s="66">
        <v>0</v>
      </c>
      <c r="W60" s="117"/>
      <c r="X60" s="76">
        <v>0</v>
      </c>
      <c r="Y60" s="117"/>
      <c r="Z60" s="115">
        <v>0</v>
      </c>
      <c r="AA60" s="117"/>
      <c r="AB60" s="76">
        <v>0</v>
      </c>
      <c r="AC60" s="115"/>
      <c r="AD60" s="76">
        <v>0</v>
      </c>
      <c r="AE60" s="115"/>
      <c r="AF60" s="76">
        <v>0</v>
      </c>
      <c r="AG60" s="117"/>
      <c r="AH60" s="115">
        <v>0</v>
      </c>
      <c r="AI60" s="117"/>
      <c r="AJ60" s="115">
        <v>0</v>
      </c>
      <c r="AK60" s="117"/>
      <c r="AL60" s="115">
        <v>0</v>
      </c>
      <c r="AM60" s="117"/>
      <c r="AN60" s="76">
        <f>X60+Z60+AB60+AH60+AL60+AJ60+AD60+AF60</f>
        <v>0</v>
      </c>
      <c r="AO60" s="117"/>
      <c r="AP60" s="76">
        <f>SUM(F60,H60,J60,L60,N60,P60,R60,T60,V60,AN60)</f>
        <v>0</v>
      </c>
      <c r="AQ60" s="66"/>
      <c r="AR60" s="66">
        <v>0</v>
      </c>
      <c r="AS60" s="66"/>
      <c r="AT60" s="158">
        <f>AP60+AR60</f>
        <v>0</v>
      </c>
      <c r="AU60" s="14"/>
    </row>
    <row r="61" spans="1:49" ht="19" customHeight="1" x14ac:dyDescent="0.3">
      <c r="A61" s="50"/>
      <c r="B61" s="24"/>
      <c r="C61" s="61" t="s">
        <v>139</v>
      </c>
      <c r="D61" s="128"/>
      <c r="E61" s="129"/>
      <c r="F61" s="118">
        <f>SUM(F59:F60)</f>
        <v>14550</v>
      </c>
      <c r="G61" s="117"/>
      <c r="H61" s="118">
        <f>SUM(H59:H60)</f>
        <v>0</v>
      </c>
      <c r="I61" s="117"/>
      <c r="J61" s="178">
        <f>SUM(J59:J60)</f>
        <v>3500</v>
      </c>
      <c r="K61" s="117"/>
      <c r="L61" s="118">
        <f>SUM(L59:L60)</f>
        <v>0</v>
      </c>
      <c r="M61" s="117"/>
      <c r="N61" s="118">
        <f>SUM(N59:N60)</f>
        <v>0</v>
      </c>
      <c r="O61" s="117"/>
      <c r="P61" s="118">
        <f>SUM(P59:P60)</f>
        <v>0</v>
      </c>
      <c r="Q61" s="117"/>
      <c r="R61" s="118">
        <f>SUM(R59:R60)</f>
        <v>0</v>
      </c>
      <c r="S61" s="117"/>
      <c r="T61" s="118">
        <f>SUM(T59:T60)</f>
        <v>-280</v>
      </c>
      <c r="U61" s="117"/>
      <c r="V61" s="178">
        <f>SUM(V59:V60)</f>
        <v>12923</v>
      </c>
      <c r="W61" s="117"/>
      <c r="X61" s="178">
        <f>SUM(X59:X60)</f>
        <v>143</v>
      </c>
      <c r="Y61" s="117"/>
      <c r="Z61" s="118">
        <f>SUM(Z59:Z60)</f>
        <v>0</v>
      </c>
      <c r="AA61" s="117"/>
      <c r="AB61" s="178">
        <f>SUM(AB59:AB60)</f>
        <v>490</v>
      </c>
      <c r="AC61" s="113"/>
      <c r="AD61" s="178">
        <f>SUM(AD59:AD60)</f>
        <v>-26</v>
      </c>
      <c r="AE61" s="113"/>
      <c r="AF61" s="178">
        <f>SUM(AF59:AF60)</f>
        <v>96</v>
      </c>
      <c r="AG61" s="117"/>
      <c r="AH61" s="118">
        <f>SUM(AH59:AH60)</f>
        <v>0</v>
      </c>
      <c r="AI61" s="117"/>
      <c r="AJ61" s="118">
        <f>SUM(AJ59:AJ60)</f>
        <v>0</v>
      </c>
      <c r="AK61" s="117"/>
      <c r="AL61" s="118">
        <f>SUM(AL59:AL60)</f>
        <v>0</v>
      </c>
      <c r="AM61" s="117"/>
      <c r="AN61" s="178">
        <f t="shared" ref="AN61:AN63" si="15">X61+Z61+AB61+AH61+AL61+AJ61+AD61+AF61</f>
        <v>703</v>
      </c>
      <c r="AO61" s="117"/>
      <c r="AP61" s="178">
        <f>SUM(AP59:AP60)</f>
        <v>31396</v>
      </c>
      <c r="AQ61" s="66"/>
      <c r="AR61" s="178">
        <f>SUM(AR59:AR60)</f>
        <v>3044</v>
      </c>
      <c r="AS61" s="66"/>
      <c r="AT61" s="178">
        <f>SUM(AT59:AT60)</f>
        <v>34440</v>
      </c>
      <c r="AU61" s="14"/>
    </row>
    <row r="62" spans="1:49" s="130" customFormat="1" ht="19" customHeight="1" x14ac:dyDescent="0.3">
      <c r="A62" s="132"/>
      <c r="B62" s="133"/>
      <c r="C62" s="144" t="s">
        <v>149</v>
      </c>
      <c r="D62" s="131"/>
      <c r="E62" s="135"/>
      <c r="F62" s="136">
        <v>0</v>
      </c>
      <c r="G62" s="117"/>
      <c r="H62" s="136">
        <v>0</v>
      </c>
      <c r="I62" s="142"/>
      <c r="J62" s="157">
        <v>0</v>
      </c>
      <c r="K62" s="142"/>
      <c r="L62" s="136">
        <v>0</v>
      </c>
      <c r="M62" s="142"/>
      <c r="N62" s="141">
        <v>0</v>
      </c>
      <c r="O62" s="142"/>
      <c r="P62" s="141">
        <v>0</v>
      </c>
      <c r="Q62" s="142"/>
      <c r="R62" s="141">
        <v>0</v>
      </c>
      <c r="S62" s="142"/>
      <c r="T62" s="141">
        <v>0</v>
      </c>
      <c r="U62" s="142"/>
      <c r="V62" s="157">
        <v>-104</v>
      </c>
      <c r="W62" s="142"/>
      <c r="X62" s="162">
        <v>0</v>
      </c>
      <c r="Y62" s="142"/>
      <c r="Z62" s="141">
        <v>0</v>
      </c>
      <c r="AA62" s="142"/>
      <c r="AB62" s="162">
        <v>0</v>
      </c>
      <c r="AC62" s="141"/>
      <c r="AD62" s="162">
        <v>0</v>
      </c>
      <c r="AE62" s="141"/>
      <c r="AF62" s="162">
        <v>3</v>
      </c>
      <c r="AG62" s="142"/>
      <c r="AH62" s="141">
        <v>0</v>
      </c>
      <c r="AI62" s="142"/>
      <c r="AJ62" s="141">
        <v>0</v>
      </c>
      <c r="AK62" s="142"/>
      <c r="AL62" s="141">
        <v>0</v>
      </c>
      <c r="AM62" s="142"/>
      <c r="AN62" s="162">
        <f>X62+Z62+AB62+AH62+AL62+AJ62+AD62+AF62</f>
        <v>3</v>
      </c>
      <c r="AO62" s="142"/>
      <c r="AP62" s="162">
        <f>SUM(F62,H62,J62,L62,N62,P62,R62,T62,V62,AN62)</f>
        <v>-101</v>
      </c>
      <c r="AQ62" s="157"/>
      <c r="AR62" s="157">
        <v>-16</v>
      </c>
      <c r="AS62" s="157"/>
      <c r="AT62" s="179">
        <f>AP62+AR62</f>
        <v>-117</v>
      </c>
      <c r="AU62" s="145"/>
    </row>
    <row r="63" spans="1:49" ht="19" customHeight="1" x14ac:dyDescent="0.3">
      <c r="A63" s="60" t="s">
        <v>80</v>
      </c>
      <c r="B63" s="24"/>
      <c r="C63" s="31" t="s">
        <v>145</v>
      </c>
      <c r="D63" s="128">
        <v>3</v>
      </c>
      <c r="E63" s="129"/>
      <c r="F63" s="119">
        <v>0</v>
      </c>
      <c r="G63" s="117"/>
      <c r="H63" s="119">
        <v>0</v>
      </c>
      <c r="I63" s="117"/>
      <c r="J63" s="65">
        <v>0</v>
      </c>
      <c r="K63" s="117"/>
      <c r="L63" s="119">
        <v>0</v>
      </c>
      <c r="M63" s="117"/>
      <c r="N63" s="115">
        <v>0</v>
      </c>
      <c r="O63" s="117"/>
      <c r="P63" s="115">
        <v>0</v>
      </c>
      <c r="Q63" s="117"/>
      <c r="R63" s="115">
        <v>0</v>
      </c>
      <c r="S63" s="117"/>
      <c r="T63" s="115">
        <v>0</v>
      </c>
      <c r="U63" s="117"/>
      <c r="V63" s="169">
        <v>989</v>
      </c>
      <c r="W63" s="117"/>
      <c r="X63" s="76">
        <v>0</v>
      </c>
      <c r="Y63" s="117"/>
      <c r="Z63" s="115">
        <v>0</v>
      </c>
      <c r="AA63" s="117"/>
      <c r="AB63" s="76">
        <v>0</v>
      </c>
      <c r="AC63" s="115"/>
      <c r="AD63" s="76">
        <v>0</v>
      </c>
      <c r="AE63" s="115"/>
      <c r="AF63" s="76">
        <v>0</v>
      </c>
      <c r="AG63" s="117"/>
      <c r="AH63" s="115">
        <v>0</v>
      </c>
      <c r="AI63" s="117"/>
      <c r="AJ63" s="115">
        <v>0</v>
      </c>
      <c r="AK63" s="117"/>
      <c r="AL63" s="115">
        <v>0</v>
      </c>
      <c r="AM63" s="117"/>
      <c r="AN63" s="76">
        <f t="shared" si="15"/>
        <v>0</v>
      </c>
      <c r="AO63" s="117"/>
      <c r="AP63" s="180">
        <f>SUM(F63,H63,J63,L63,N63,P63,R63,T63,V63,AN63)</f>
        <v>989</v>
      </c>
      <c r="AQ63" s="66"/>
      <c r="AR63" s="169">
        <v>65</v>
      </c>
      <c r="AS63" s="66"/>
      <c r="AT63" s="169">
        <f>AP63+AR63</f>
        <v>1054</v>
      </c>
      <c r="AU63" s="14"/>
    </row>
    <row r="64" spans="1:49" s="7" customFormat="1" ht="19" customHeight="1" x14ac:dyDescent="0.3">
      <c r="A64" s="50"/>
      <c r="B64" s="24"/>
      <c r="C64" s="23" t="s">
        <v>136</v>
      </c>
      <c r="D64" s="128"/>
      <c r="E64" s="129"/>
      <c r="F64" s="120">
        <f>SUM(F61:F63)</f>
        <v>14550</v>
      </c>
      <c r="G64" s="113"/>
      <c r="H64" s="120">
        <f>SUM(H61:H63)</f>
        <v>0</v>
      </c>
      <c r="I64" s="113"/>
      <c r="J64" s="57">
        <f>SUM(J61:J63)</f>
        <v>3500</v>
      </c>
      <c r="K64" s="113"/>
      <c r="L64" s="120">
        <f>SUM(L61:L63)</f>
        <v>0</v>
      </c>
      <c r="M64" s="113"/>
      <c r="N64" s="120">
        <f>SUM(N61:N63)</f>
        <v>0</v>
      </c>
      <c r="O64" s="113"/>
      <c r="P64" s="120">
        <f>SUM(P61:P63)</f>
        <v>0</v>
      </c>
      <c r="Q64" s="113"/>
      <c r="R64" s="120">
        <f>SUM(R61:R63)</f>
        <v>0</v>
      </c>
      <c r="S64" s="113"/>
      <c r="T64" s="120">
        <f>SUM(T61:T63)</f>
        <v>-280</v>
      </c>
      <c r="U64" s="113"/>
      <c r="V64" s="57">
        <f>SUM(V61:V63)</f>
        <v>13808</v>
      </c>
      <c r="W64" s="113"/>
      <c r="X64" s="57">
        <f>SUM(X61:X63)</f>
        <v>143</v>
      </c>
      <c r="Y64" s="117"/>
      <c r="Z64" s="120">
        <f>SUM(Z61:Z63)</f>
        <v>0</v>
      </c>
      <c r="AA64" s="117"/>
      <c r="AB64" s="57">
        <f>SUM(AB61:AB63)</f>
        <v>490</v>
      </c>
      <c r="AC64" s="113"/>
      <c r="AD64" s="57">
        <f>SUM(AD61:AD63)</f>
        <v>-26</v>
      </c>
      <c r="AE64" s="113"/>
      <c r="AF64" s="57">
        <f>SUM(AF61:AF63)</f>
        <v>99</v>
      </c>
      <c r="AG64" s="117"/>
      <c r="AH64" s="120">
        <f>SUM(AH61:AH63)</f>
        <v>0</v>
      </c>
      <c r="AI64" s="117"/>
      <c r="AJ64" s="120">
        <f>SUM(AJ61:AJ63)</f>
        <v>0</v>
      </c>
      <c r="AK64" s="117"/>
      <c r="AL64" s="120">
        <f>SUM(AL61:AL63)</f>
        <v>0</v>
      </c>
      <c r="AM64" s="117"/>
      <c r="AN64" s="57">
        <f>X64+Z64+AB64+AH64+AL64+AJ64+AD64+AF64</f>
        <v>706</v>
      </c>
      <c r="AO64" s="113"/>
      <c r="AP64" s="57">
        <f>SUM(AP61:AP63)</f>
        <v>32284</v>
      </c>
      <c r="AQ64" s="63"/>
      <c r="AR64" s="57">
        <f>SUM(AR61:AR63)</f>
        <v>3093</v>
      </c>
      <c r="AS64" s="63"/>
      <c r="AT64" s="57">
        <f>SUM(AT61:AT63)</f>
        <v>35377</v>
      </c>
      <c r="AU64" s="12"/>
    </row>
    <row r="65" spans="1:47" s="7" customFormat="1" ht="14.25" customHeight="1" x14ac:dyDescent="0.3">
      <c r="A65" s="50"/>
      <c r="B65" s="24"/>
      <c r="C65" s="23"/>
      <c r="D65" s="128"/>
      <c r="E65" s="129"/>
      <c r="F65" s="113"/>
      <c r="G65" s="113"/>
      <c r="H65" s="113"/>
      <c r="I65" s="113"/>
      <c r="J65" s="6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63"/>
      <c r="W65" s="113"/>
      <c r="X65" s="63"/>
      <c r="Y65" s="113"/>
      <c r="Z65" s="113"/>
      <c r="AA65" s="113"/>
      <c r="AB65" s="63"/>
      <c r="AC65" s="113"/>
      <c r="AD65" s="63"/>
      <c r="AE65" s="113"/>
      <c r="AF65" s="63"/>
      <c r="AG65" s="113"/>
      <c r="AH65" s="113"/>
      <c r="AI65" s="113"/>
      <c r="AJ65" s="113"/>
      <c r="AK65" s="113"/>
      <c r="AL65" s="113"/>
      <c r="AM65" s="113"/>
      <c r="AN65" s="63"/>
      <c r="AO65" s="113"/>
      <c r="AP65" s="63"/>
      <c r="AQ65" s="63"/>
      <c r="AR65" s="63"/>
      <c r="AS65" s="63"/>
      <c r="AT65" s="63"/>
      <c r="AU65" s="12"/>
    </row>
    <row r="66" spans="1:47" ht="19" customHeight="1" x14ac:dyDescent="0.3">
      <c r="A66" s="60" t="s">
        <v>81</v>
      </c>
      <c r="C66" s="23" t="s">
        <v>38</v>
      </c>
      <c r="D66" s="128"/>
      <c r="E66" s="10"/>
      <c r="F66" s="114"/>
      <c r="G66" s="117"/>
      <c r="H66" s="114"/>
      <c r="I66" s="117"/>
      <c r="J66" s="76"/>
      <c r="K66" s="117"/>
      <c r="L66" s="114"/>
      <c r="M66" s="117"/>
      <c r="N66" s="114"/>
      <c r="O66" s="117"/>
      <c r="P66" s="114"/>
      <c r="Q66" s="117"/>
      <c r="R66" s="115"/>
      <c r="S66" s="117"/>
      <c r="T66" s="115"/>
      <c r="U66" s="117"/>
      <c r="V66" s="76"/>
      <c r="W66" s="116"/>
      <c r="X66" s="76"/>
      <c r="Y66" s="116"/>
      <c r="Z66" s="115"/>
      <c r="AA66" s="116"/>
      <c r="AB66" s="76"/>
      <c r="AC66" s="115"/>
      <c r="AD66" s="76"/>
      <c r="AE66" s="115"/>
      <c r="AF66" s="76"/>
      <c r="AG66" s="116"/>
      <c r="AH66" s="115"/>
      <c r="AI66" s="116"/>
      <c r="AJ66" s="115"/>
      <c r="AK66" s="116"/>
      <c r="AL66" s="115"/>
      <c r="AM66" s="116"/>
      <c r="AN66" s="76"/>
      <c r="AO66" s="117"/>
      <c r="AP66" s="76"/>
      <c r="AQ66" s="66"/>
      <c r="AR66" s="76"/>
      <c r="AS66" s="66"/>
      <c r="AT66" s="76"/>
      <c r="AU66" s="14"/>
    </row>
    <row r="67" spans="1:47" ht="19" customHeight="1" x14ac:dyDescent="0.3">
      <c r="C67" s="68" t="s">
        <v>119</v>
      </c>
      <c r="D67" s="128"/>
      <c r="E67" s="10"/>
      <c r="F67" s="116"/>
      <c r="G67" s="117"/>
      <c r="H67" s="116"/>
      <c r="I67" s="117"/>
      <c r="J67" s="66"/>
      <c r="K67" s="117"/>
      <c r="L67" s="116"/>
      <c r="M67" s="117"/>
      <c r="N67" s="116"/>
      <c r="O67" s="117"/>
      <c r="P67" s="116"/>
      <c r="Q67" s="117"/>
      <c r="R67" s="116"/>
      <c r="S67" s="117"/>
      <c r="T67" s="116"/>
      <c r="U67" s="117"/>
      <c r="V67" s="66"/>
      <c r="W67" s="116"/>
      <c r="X67" s="66"/>
      <c r="Y67" s="116"/>
      <c r="Z67" s="116"/>
      <c r="AA67" s="116"/>
      <c r="AB67" s="66"/>
      <c r="AC67" s="116"/>
      <c r="AD67" s="66"/>
      <c r="AE67" s="116"/>
      <c r="AF67" s="66"/>
      <c r="AG67" s="116"/>
      <c r="AH67" s="116"/>
      <c r="AI67" s="116"/>
      <c r="AJ67" s="116"/>
      <c r="AK67" s="116"/>
      <c r="AL67" s="116"/>
      <c r="AM67" s="116"/>
      <c r="AN67" s="76"/>
      <c r="AO67" s="117"/>
      <c r="AP67" s="66"/>
      <c r="AQ67" s="66"/>
      <c r="AR67" s="66"/>
      <c r="AS67" s="66"/>
      <c r="AT67" s="66"/>
      <c r="AU67" s="14"/>
    </row>
    <row r="68" spans="1:47" ht="19" customHeight="1" x14ac:dyDescent="0.3">
      <c r="A68" s="50"/>
      <c r="B68" s="24"/>
      <c r="C68" s="62" t="s">
        <v>66</v>
      </c>
      <c r="D68" s="128" t="s">
        <v>72</v>
      </c>
      <c r="E68" s="10"/>
      <c r="F68" s="114">
        <f>390+24</f>
        <v>414</v>
      </c>
      <c r="G68" s="117"/>
      <c r="H68" s="115">
        <v>0</v>
      </c>
      <c r="I68" s="117"/>
      <c r="J68" s="76">
        <f>1160+63</f>
        <v>1223</v>
      </c>
      <c r="K68" s="117"/>
      <c r="L68" s="115">
        <v>0</v>
      </c>
      <c r="M68" s="117"/>
      <c r="N68" s="115">
        <v>0</v>
      </c>
      <c r="O68" s="117"/>
      <c r="P68" s="115">
        <v>0</v>
      </c>
      <c r="Q68" s="117"/>
      <c r="R68" s="115">
        <v>0</v>
      </c>
      <c r="S68" s="117"/>
      <c r="T68" s="115">
        <v>0</v>
      </c>
      <c r="U68" s="117"/>
      <c r="V68" s="76">
        <v>120</v>
      </c>
      <c r="W68" s="116"/>
      <c r="X68" s="76">
        <v>0</v>
      </c>
      <c r="Y68" s="116"/>
      <c r="Z68" s="115">
        <v>0</v>
      </c>
      <c r="AA68" s="116"/>
      <c r="AB68" s="76">
        <v>0</v>
      </c>
      <c r="AC68" s="115"/>
      <c r="AD68" s="76">
        <v>0</v>
      </c>
      <c r="AE68" s="115"/>
      <c r="AF68" s="76">
        <v>0</v>
      </c>
      <c r="AG68" s="116"/>
      <c r="AH68" s="115">
        <v>0</v>
      </c>
      <c r="AI68" s="116"/>
      <c r="AJ68" s="115">
        <v>0</v>
      </c>
      <c r="AK68" s="116"/>
      <c r="AL68" s="115">
        <v>0</v>
      </c>
      <c r="AM68" s="116"/>
      <c r="AN68" s="76">
        <f t="shared" ref="AN68:AN74" si="16">X68+Z68+AB68+AH68+AL68+AJ68+AD68+AF68</f>
        <v>0</v>
      </c>
      <c r="AO68" s="117"/>
      <c r="AP68" s="76">
        <f t="shared" ref="AP68:AP73" si="17">SUM(F68,H68,J68,L68,N68,P68,R68,T68,V68,AN68)</f>
        <v>1757</v>
      </c>
      <c r="AQ68" s="66"/>
      <c r="AR68" s="76">
        <v>0</v>
      </c>
      <c r="AS68" s="66"/>
      <c r="AT68" s="158">
        <f t="shared" ref="AT68:AT73" si="18">AP68+AR68</f>
        <v>1757</v>
      </c>
      <c r="AU68" s="12"/>
    </row>
    <row r="69" spans="1:47" ht="19" customHeight="1" x14ac:dyDescent="0.3">
      <c r="A69" s="50"/>
      <c r="B69" s="24"/>
      <c r="C69" s="62" t="s">
        <v>133</v>
      </c>
      <c r="D69" s="128"/>
      <c r="E69" s="10"/>
      <c r="F69" s="114"/>
      <c r="G69" s="117"/>
      <c r="H69" s="115"/>
      <c r="I69" s="117"/>
      <c r="J69" s="76"/>
      <c r="K69" s="117"/>
      <c r="L69" s="115"/>
      <c r="M69" s="117"/>
      <c r="N69" s="115"/>
      <c r="O69" s="117"/>
      <c r="P69" s="115"/>
      <c r="Q69" s="117"/>
      <c r="R69" s="115"/>
      <c r="S69" s="117"/>
      <c r="T69" s="115">
        <v>11</v>
      </c>
      <c r="U69" s="117"/>
      <c r="V69" s="76"/>
      <c r="W69" s="116"/>
      <c r="X69" s="76"/>
      <c r="Y69" s="116"/>
      <c r="Z69" s="115"/>
      <c r="AA69" s="116"/>
      <c r="AB69" s="76"/>
      <c r="AC69" s="115"/>
      <c r="AD69" s="76"/>
      <c r="AE69" s="115"/>
      <c r="AF69" s="76"/>
      <c r="AG69" s="116"/>
      <c r="AH69" s="115"/>
      <c r="AI69" s="116"/>
      <c r="AJ69" s="115">
        <v>109</v>
      </c>
      <c r="AK69" s="116"/>
      <c r="AL69" s="115">
        <v>0</v>
      </c>
      <c r="AM69" s="116"/>
      <c r="AN69" s="76">
        <f t="shared" si="16"/>
        <v>109</v>
      </c>
      <c r="AO69" s="117"/>
      <c r="AP69" s="76">
        <f t="shared" si="17"/>
        <v>120</v>
      </c>
      <c r="AQ69" s="66"/>
      <c r="AR69" s="76">
        <v>0</v>
      </c>
      <c r="AS69" s="66"/>
      <c r="AT69" s="158">
        <f t="shared" si="18"/>
        <v>120</v>
      </c>
      <c r="AU69" s="12"/>
    </row>
    <row r="70" spans="1:47" ht="19" customHeight="1" x14ac:dyDescent="0.3">
      <c r="A70" s="49"/>
      <c r="B70" s="108"/>
      <c r="C70" s="62" t="s">
        <v>67</v>
      </c>
      <c r="D70" s="128" t="s">
        <v>72</v>
      </c>
      <c r="E70" s="10"/>
      <c r="F70" s="115">
        <v>15</v>
      </c>
      <c r="G70" s="117"/>
      <c r="H70" s="115">
        <v>0</v>
      </c>
      <c r="I70" s="117"/>
      <c r="J70" s="76">
        <v>35</v>
      </c>
      <c r="K70" s="115"/>
      <c r="L70" s="115">
        <v>0</v>
      </c>
      <c r="M70" s="117"/>
      <c r="N70" s="115">
        <v>0</v>
      </c>
      <c r="O70" s="113"/>
      <c r="P70" s="115">
        <v>0</v>
      </c>
      <c r="Q70" s="113"/>
      <c r="R70" s="115">
        <v>0</v>
      </c>
      <c r="S70" s="113"/>
      <c r="T70" s="115">
        <v>0</v>
      </c>
      <c r="U70" s="113"/>
      <c r="V70" s="76">
        <v>0</v>
      </c>
      <c r="W70" s="117"/>
      <c r="X70" s="76">
        <v>0</v>
      </c>
      <c r="Y70" s="117"/>
      <c r="Z70" s="115">
        <v>0</v>
      </c>
      <c r="AA70" s="117"/>
      <c r="AB70" s="76">
        <v>0</v>
      </c>
      <c r="AC70" s="115"/>
      <c r="AD70" s="76">
        <v>0</v>
      </c>
      <c r="AE70" s="115"/>
      <c r="AF70" s="76">
        <v>0</v>
      </c>
      <c r="AG70" s="117"/>
      <c r="AH70" s="115">
        <v>0</v>
      </c>
      <c r="AI70" s="117"/>
      <c r="AJ70" s="115">
        <v>0</v>
      </c>
      <c r="AK70" s="117"/>
      <c r="AL70" s="115">
        <v>0</v>
      </c>
      <c r="AM70" s="117"/>
      <c r="AN70" s="76">
        <f t="shared" si="16"/>
        <v>0</v>
      </c>
      <c r="AO70" s="113"/>
      <c r="AP70" s="76">
        <f t="shared" si="17"/>
        <v>50</v>
      </c>
      <c r="AQ70" s="63"/>
      <c r="AR70" s="66">
        <v>0</v>
      </c>
      <c r="AS70" s="63"/>
      <c r="AT70" s="158">
        <f t="shared" si="18"/>
        <v>50</v>
      </c>
      <c r="AU70" s="19"/>
    </row>
    <row r="71" spans="1:47" ht="19" customHeight="1" x14ac:dyDescent="0.3">
      <c r="A71" s="50"/>
      <c r="B71" s="24"/>
      <c r="C71" s="62" t="s">
        <v>130</v>
      </c>
      <c r="D71" s="128" t="s">
        <v>72</v>
      </c>
      <c r="E71" s="10"/>
      <c r="F71" s="115">
        <v>0</v>
      </c>
      <c r="G71" s="117"/>
      <c r="H71" s="115">
        <v>0</v>
      </c>
      <c r="I71" s="117"/>
      <c r="J71" s="76">
        <v>19</v>
      </c>
      <c r="K71" s="117"/>
      <c r="L71" s="115">
        <v>0</v>
      </c>
      <c r="M71" s="117"/>
      <c r="N71" s="115">
        <v>0</v>
      </c>
      <c r="O71" s="117"/>
      <c r="P71" s="115">
        <v>0</v>
      </c>
      <c r="Q71" s="117"/>
      <c r="R71" s="115">
        <v>0</v>
      </c>
      <c r="S71" s="117"/>
      <c r="T71" s="115">
        <v>0</v>
      </c>
      <c r="U71" s="117"/>
      <c r="V71" s="76">
        <v>0</v>
      </c>
      <c r="W71" s="116"/>
      <c r="X71" s="76">
        <v>0</v>
      </c>
      <c r="Y71" s="117"/>
      <c r="Z71" s="115">
        <v>0</v>
      </c>
      <c r="AA71" s="117"/>
      <c r="AB71" s="76">
        <v>0</v>
      </c>
      <c r="AC71" s="115"/>
      <c r="AD71" s="76">
        <v>0</v>
      </c>
      <c r="AE71" s="115"/>
      <c r="AF71" s="76">
        <v>0</v>
      </c>
      <c r="AG71" s="117"/>
      <c r="AH71" s="115">
        <v>0</v>
      </c>
      <c r="AI71" s="117"/>
      <c r="AJ71" s="115">
        <v>0</v>
      </c>
      <c r="AK71" s="117"/>
      <c r="AL71" s="115">
        <v>0</v>
      </c>
      <c r="AM71" s="117"/>
      <c r="AN71" s="76">
        <f t="shared" si="16"/>
        <v>0</v>
      </c>
      <c r="AO71" s="113"/>
      <c r="AP71" s="76">
        <f t="shared" si="17"/>
        <v>19</v>
      </c>
      <c r="AQ71" s="66"/>
      <c r="AR71" s="76">
        <v>0</v>
      </c>
      <c r="AS71" s="66"/>
      <c r="AT71" s="158">
        <f t="shared" si="18"/>
        <v>19</v>
      </c>
      <c r="AU71" s="19"/>
    </row>
    <row r="72" spans="1:47" ht="19" customHeight="1" x14ac:dyDescent="0.3">
      <c r="A72" s="50"/>
      <c r="B72" s="24"/>
      <c r="C72" s="62" t="s">
        <v>68</v>
      </c>
      <c r="D72" s="128" t="s">
        <v>72</v>
      </c>
      <c r="E72" s="10"/>
      <c r="F72" s="115">
        <v>0</v>
      </c>
      <c r="G72" s="117"/>
      <c r="H72" s="115">
        <v>0</v>
      </c>
      <c r="I72" s="117"/>
      <c r="J72" s="76">
        <v>0</v>
      </c>
      <c r="K72" s="117"/>
      <c r="L72" s="115">
        <v>0</v>
      </c>
      <c r="M72" s="117"/>
      <c r="N72" s="115">
        <v>0</v>
      </c>
      <c r="O72" s="117"/>
      <c r="P72" s="115">
        <v>0</v>
      </c>
      <c r="Q72" s="117"/>
      <c r="R72" s="115">
        <v>0</v>
      </c>
      <c r="S72" s="117"/>
      <c r="T72" s="115">
        <v>0</v>
      </c>
      <c r="U72" s="117"/>
      <c r="V72" s="76">
        <v>363</v>
      </c>
      <c r="W72" s="116"/>
      <c r="X72" s="76">
        <v>0</v>
      </c>
      <c r="Y72" s="116"/>
      <c r="Z72" s="115">
        <v>0</v>
      </c>
      <c r="AA72" s="116"/>
      <c r="AB72" s="76">
        <v>0</v>
      </c>
      <c r="AC72" s="115"/>
      <c r="AD72" s="76">
        <v>0</v>
      </c>
      <c r="AE72" s="115"/>
      <c r="AF72" s="76">
        <v>0</v>
      </c>
      <c r="AG72" s="116"/>
      <c r="AH72" s="115">
        <v>0</v>
      </c>
      <c r="AI72" s="116"/>
      <c r="AJ72" s="115">
        <v>0</v>
      </c>
      <c r="AK72" s="116"/>
      <c r="AL72" s="115">
        <v>0</v>
      </c>
      <c r="AM72" s="116"/>
      <c r="AN72" s="76">
        <f t="shared" si="16"/>
        <v>0</v>
      </c>
      <c r="AO72" s="117"/>
      <c r="AP72" s="76">
        <f t="shared" si="17"/>
        <v>363</v>
      </c>
      <c r="AQ72" s="66"/>
      <c r="AR72" s="76">
        <v>0</v>
      </c>
      <c r="AS72" s="66"/>
      <c r="AT72" s="158">
        <f t="shared" si="18"/>
        <v>363</v>
      </c>
      <c r="AU72" s="19"/>
    </row>
    <row r="73" spans="1:47" ht="19" customHeight="1" x14ac:dyDescent="0.3">
      <c r="A73" s="1"/>
      <c r="B73" s="24"/>
      <c r="C73" s="62" t="s">
        <v>122</v>
      </c>
      <c r="D73" s="128">
        <v>22</v>
      </c>
      <c r="E73" s="10"/>
      <c r="F73" s="119">
        <v>0</v>
      </c>
      <c r="G73" s="113"/>
      <c r="H73" s="115">
        <v>0</v>
      </c>
      <c r="I73" s="113"/>
      <c r="J73" s="76">
        <v>0</v>
      </c>
      <c r="K73" s="113"/>
      <c r="L73" s="115">
        <v>0</v>
      </c>
      <c r="M73" s="113"/>
      <c r="N73" s="115">
        <v>0</v>
      </c>
      <c r="O73" s="113"/>
      <c r="P73" s="115">
        <v>0</v>
      </c>
      <c r="Q73" s="113"/>
      <c r="R73" s="115">
        <v>0</v>
      </c>
      <c r="S73" s="113"/>
      <c r="T73" s="115">
        <v>0</v>
      </c>
      <c r="U73" s="113"/>
      <c r="V73" s="76">
        <v>-1243</v>
      </c>
      <c r="W73" s="117"/>
      <c r="X73" s="76">
        <v>0</v>
      </c>
      <c r="Y73" s="117"/>
      <c r="Z73" s="115">
        <v>0</v>
      </c>
      <c r="AA73" s="117"/>
      <c r="AB73" s="76">
        <v>0</v>
      </c>
      <c r="AC73" s="115"/>
      <c r="AD73" s="76">
        <v>0</v>
      </c>
      <c r="AE73" s="115"/>
      <c r="AF73" s="76">
        <v>0</v>
      </c>
      <c r="AG73" s="117"/>
      <c r="AH73" s="115">
        <v>0</v>
      </c>
      <c r="AI73" s="117"/>
      <c r="AJ73" s="115">
        <v>0</v>
      </c>
      <c r="AK73" s="117"/>
      <c r="AL73" s="115">
        <v>0</v>
      </c>
      <c r="AM73" s="117"/>
      <c r="AN73" s="76">
        <f t="shared" si="16"/>
        <v>0</v>
      </c>
      <c r="AO73" s="113"/>
      <c r="AP73" s="76">
        <f t="shared" si="17"/>
        <v>-1243</v>
      </c>
      <c r="AQ73" s="63"/>
      <c r="AR73" s="76">
        <v>0</v>
      </c>
      <c r="AS73" s="63"/>
      <c r="AT73" s="158">
        <f t="shared" si="18"/>
        <v>-1243</v>
      </c>
      <c r="AU73" s="12"/>
    </row>
    <row r="74" spans="1:47" ht="19" customHeight="1" x14ac:dyDescent="0.3">
      <c r="A74" s="1"/>
      <c r="B74" s="24"/>
      <c r="C74" s="68" t="s">
        <v>121</v>
      </c>
      <c r="D74" s="128"/>
      <c r="E74" s="10"/>
      <c r="F74" s="120">
        <f>SUM(F68:F73)</f>
        <v>429</v>
      </c>
      <c r="G74" s="113"/>
      <c r="H74" s="120">
        <f>SUM(H68:H73)</f>
        <v>0</v>
      </c>
      <c r="I74" s="113"/>
      <c r="J74" s="57">
        <f>SUM(J68:J73)</f>
        <v>1277</v>
      </c>
      <c r="K74" s="113"/>
      <c r="L74" s="120">
        <f>SUM(L68:L73)</f>
        <v>0</v>
      </c>
      <c r="M74" s="113"/>
      <c r="N74" s="120">
        <f>SUM(N68:N73)</f>
        <v>0</v>
      </c>
      <c r="O74" s="113"/>
      <c r="P74" s="120">
        <f>SUM(P68:P73)</f>
        <v>0</v>
      </c>
      <c r="Q74" s="113"/>
      <c r="R74" s="120">
        <f>SUM(R68:R73)</f>
        <v>0</v>
      </c>
      <c r="S74" s="113"/>
      <c r="T74" s="120">
        <f>SUM(T68:T73)</f>
        <v>11</v>
      </c>
      <c r="U74" s="113"/>
      <c r="V74" s="57">
        <f>SUM(V68:V73)</f>
        <v>-760</v>
      </c>
      <c r="W74" s="117"/>
      <c r="X74" s="57">
        <f>SUM(X68:X73)</f>
        <v>0</v>
      </c>
      <c r="Y74" s="117"/>
      <c r="Z74" s="120">
        <f>SUM(Z68:Z73)</f>
        <v>0</v>
      </c>
      <c r="AA74" s="117"/>
      <c r="AB74" s="57">
        <f>SUM(AB68:AB73)</f>
        <v>0</v>
      </c>
      <c r="AC74" s="113"/>
      <c r="AD74" s="57">
        <f>SUM(AD68:AD73)</f>
        <v>0</v>
      </c>
      <c r="AE74" s="113"/>
      <c r="AF74" s="57">
        <f>SUM(AF68:AF73)</f>
        <v>0</v>
      </c>
      <c r="AG74" s="117"/>
      <c r="AH74" s="120">
        <f>SUM(AH68:AH73)</f>
        <v>0</v>
      </c>
      <c r="AI74" s="117"/>
      <c r="AJ74" s="120">
        <f>SUM(AJ68:AJ73)</f>
        <v>109</v>
      </c>
      <c r="AK74" s="117"/>
      <c r="AL74" s="120">
        <f>SUM(AL68:AL73)</f>
        <v>0</v>
      </c>
      <c r="AM74" s="117"/>
      <c r="AN74" s="57">
        <f t="shared" si="16"/>
        <v>109</v>
      </c>
      <c r="AO74" s="113"/>
      <c r="AP74" s="57">
        <f>SUM(AP68:AP73)</f>
        <v>1066</v>
      </c>
      <c r="AQ74" s="63"/>
      <c r="AR74" s="57">
        <f>SUM(AR68:AR73)</f>
        <v>0</v>
      </c>
      <c r="AS74" s="63"/>
      <c r="AT74" s="57">
        <f>SUM(AT68:AT73)</f>
        <v>1066</v>
      </c>
      <c r="AU74" s="12"/>
    </row>
    <row r="75" spans="1:47" ht="12.75" customHeight="1" x14ac:dyDescent="0.3">
      <c r="A75" s="1"/>
      <c r="B75" s="24"/>
      <c r="C75" s="23"/>
      <c r="D75" s="128"/>
      <c r="E75" s="10"/>
      <c r="F75" s="113"/>
      <c r="G75" s="113"/>
      <c r="H75" s="113"/>
      <c r="I75" s="113"/>
      <c r="J75" s="63"/>
      <c r="K75" s="113"/>
      <c r="L75" s="113"/>
      <c r="M75" s="113"/>
      <c r="N75" s="113"/>
      <c r="O75" s="113"/>
      <c r="P75" s="113"/>
      <c r="Q75" s="113"/>
      <c r="R75" s="116"/>
      <c r="S75" s="113"/>
      <c r="T75" s="116"/>
      <c r="U75" s="113"/>
      <c r="V75" s="63"/>
      <c r="W75" s="117"/>
      <c r="X75" s="66"/>
      <c r="Y75" s="117"/>
      <c r="Z75" s="116"/>
      <c r="AA75" s="117"/>
      <c r="AB75" s="66"/>
      <c r="AC75" s="116"/>
      <c r="AD75" s="66"/>
      <c r="AE75" s="116"/>
      <c r="AF75" s="66"/>
      <c r="AG75" s="117"/>
      <c r="AH75" s="116"/>
      <c r="AI75" s="117"/>
      <c r="AJ75" s="116"/>
      <c r="AK75" s="117"/>
      <c r="AL75" s="116"/>
      <c r="AM75" s="117"/>
      <c r="AN75" s="66"/>
      <c r="AO75" s="113"/>
      <c r="AP75" s="63"/>
      <c r="AQ75" s="63"/>
      <c r="AR75" s="66"/>
      <c r="AS75" s="63"/>
      <c r="AT75" s="63"/>
      <c r="AU75" s="12"/>
    </row>
    <row r="76" spans="1:47" ht="19" customHeight="1" x14ac:dyDescent="0.3">
      <c r="A76" s="60"/>
      <c r="B76" s="24"/>
      <c r="C76" s="68" t="s">
        <v>87</v>
      </c>
      <c r="D76" s="128">
        <v>5</v>
      </c>
      <c r="E76" s="10"/>
      <c r="F76" s="112"/>
      <c r="G76" s="113"/>
      <c r="H76" s="112"/>
      <c r="I76" s="113"/>
      <c r="J76" s="158"/>
      <c r="K76" s="113"/>
      <c r="L76" s="112"/>
      <c r="M76" s="113"/>
      <c r="N76" s="112"/>
      <c r="O76" s="113"/>
      <c r="P76" s="112"/>
      <c r="Q76" s="113"/>
      <c r="R76" s="121"/>
      <c r="S76" s="113"/>
      <c r="T76" s="121"/>
      <c r="U76" s="113"/>
      <c r="V76" s="158"/>
      <c r="W76" s="122"/>
      <c r="X76" s="76"/>
      <c r="Y76" s="117"/>
      <c r="Z76" s="115"/>
      <c r="AA76" s="117"/>
      <c r="AB76" s="76"/>
      <c r="AC76" s="115"/>
      <c r="AD76" s="76"/>
      <c r="AE76" s="115"/>
      <c r="AF76" s="76"/>
      <c r="AG76" s="117"/>
      <c r="AH76" s="115"/>
      <c r="AI76" s="117"/>
      <c r="AJ76" s="115"/>
      <c r="AK76" s="117"/>
      <c r="AL76" s="115"/>
      <c r="AM76" s="117"/>
      <c r="AN76" s="76"/>
      <c r="AO76" s="113"/>
      <c r="AP76" s="158"/>
      <c r="AQ76" s="63"/>
      <c r="AR76" s="158"/>
      <c r="AS76" s="63"/>
      <c r="AT76" s="158"/>
      <c r="AU76" s="2"/>
    </row>
    <row r="77" spans="1:47" ht="19" customHeight="1" x14ac:dyDescent="0.3">
      <c r="A77" s="50"/>
      <c r="B77" s="24"/>
      <c r="C77" s="62" t="s">
        <v>85</v>
      </c>
      <c r="D77" s="128"/>
      <c r="E77" s="10"/>
      <c r="F77" s="116">
        <v>0</v>
      </c>
      <c r="G77" s="113"/>
      <c r="H77" s="116">
        <v>0</v>
      </c>
      <c r="I77" s="113"/>
      <c r="J77" s="66">
        <v>0</v>
      </c>
      <c r="K77" s="113"/>
      <c r="L77" s="116">
        <v>0</v>
      </c>
      <c r="M77" s="113"/>
      <c r="N77" s="115">
        <v>0</v>
      </c>
      <c r="O77" s="113"/>
      <c r="P77" s="115">
        <v>0</v>
      </c>
      <c r="Q77" s="113"/>
      <c r="R77" s="115">
        <v>0</v>
      </c>
      <c r="S77" s="113"/>
      <c r="T77" s="115">
        <v>0</v>
      </c>
      <c r="U77" s="113"/>
      <c r="V77" s="66">
        <v>-93</v>
      </c>
      <c r="W77" s="116"/>
      <c r="X77" s="76">
        <v>8</v>
      </c>
      <c r="Y77" s="117"/>
      <c r="Z77" s="115">
        <v>0</v>
      </c>
      <c r="AA77" s="117"/>
      <c r="AB77" s="76">
        <v>0</v>
      </c>
      <c r="AC77" s="115"/>
      <c r="AD77" s="76">
        <v>0</v>
      </c>
      <c r="AE77" s="115"/>
      <c r="AF77" s="76">
        <v>0</v>
      </c>
      <c r="AG77" s="117"/>
      <c r="AH77" s="115">
        <v>0</v>
      </c>
      <c r="AI77" s="117"/>
      <c r="AJ77" s="115">
        <v>0</v>
      </c>
      <c r="AK77" s="117"/>
      <c r="AL77" s="115">
        <v>0</v>
      </c>
      <c r="AM77" s="117"/>
      <c r="AN77" s="76">
        <f t="shared" ref="AN77:AN78" si="19">X77+Z77+AB77+AH77+AL77+AJ77+AD77+AF77</f>
        <v>8</v>
      </c>
      <c r="AO77" s="117"/>
      <c r="AP77" s="76">
        <f>SUM(F77,H77,J77,L77,N77,P77,R77,T77,V77,AN77)</f>
        <v>-85</v>
      </c>
      <c r="AQ77" s="66"/>
      <c r="AR77" s="66">
        <v>-115</v>
      </c>
      <c r="AS77" s="66"/>
      <c r="AT77" s="158">
        <f t="shared" ref="AT77:AT78" si="20">AP77+AR77</f>
        <v>-200</v>
      </c>
      <c r="AU77" s="2"/>
    </row>
    <row r="78" spans="1:47" ht="19" customHeight="1" x14ac:dyDescent="0.3">
      <c r="C78" s="62" t="s">
        <v>86</v>
      </c>
      <c r="D78" s="128"/>
      <c r="E78" s="10"/>
      <c r="F78" s="119">
        <v>0</v>
      </c>
      <c r="G78" s="117"/>
      <c r="H78" s="119">
        <v>0</v>
      </c>
      <c r="I78" s="117"/>
      <c r="J78" s="65">
        <v>0</v>
      </c>
      <c r="K78" s="117"/>
      <c r="L78" s="119">
        <v>0</v>
      </c>
      <c r="M78" s="117"/>
      <c r="N78" s="115">
        <v>0</v>
      </c>
      <c r="O78" s="117"/>
      <c r="P78" s="115">
        <v>0</v>
      </c>
      <c r="Q78" s="117"/>
      <c r="R78" s="115">
        <v>0</v>
      </c>
      <c r="S78" s="117"/>
      <c r="T78" s="115">
        <v>0</v>
      </c>
      <c r="U78" s="117"/>
      <c r="V78" s="65">
        <v>0</v>
      </c>
      <c r="W78" s="116"/>
      <c r="X78" s="76">
        <v>0</v>
      </c>
      <c r="Y78" s="117"/>
      <c r="Z78" s="115">
        <v>0</v>
      </c>
      <c r="AA78" s="117"/>
      <c r="AB78" s="76">
        <v>0</v>
      </c>
      <c r="AC78" s="115"/>
      <c r="AD78" s="76">
        <v>0</v>
      </c>
      <c r="AE78" s="115"/>
      <c r="AF78" s="76">
        <v>0</v>
      </c>
      <c r="AG78" s="117"/>
      <c r="AH78" s="115">
        <v>0</v>
      </c>
      <c r="AI78" s="117"/>
      <c r="AJ78" s="115">
        <v>0</v>
      </c>
      <c r="AK78" s="117"/>
      <c r="AL78" s="115">
        <v>0</v>
      </c>
      <c r="AM78" s="117"/>
      <c r="AN78" s="76">
        <f t="shared" si="19"/>
        <v>0</v>
      </c>
      <c r="AO78" s="117"/>
      <c r="AP78" s="76">
        <f>SUM(F78,H78,J78,L78,N78,P78,R78,T78,V78,AN78)</f>
        <v>0</v>
      </c>
      <c r="AQ78" s="66"/>
      <c r="AR78" s="65">
        <v>304</v>
      </c>
      <c r="AS78" s="66"/>
      <c r="AT78" s="158">
        <f t="shared" si="20"/>
        <v>304</v>
      </c>
      <c r="AU78" s="2"/>
    </row>
    <row r="79" spans="1:47" s="7" customFormat="1" ht="18.75" customHeight="1" x14ac:dyDescent="0.3">
      <c r="A79" s="50"/>
      <c r="B79" s="24"/>
      <c r="C79" s="61" t="s">
        <v>88</v>
      </c>
      <c r="D79" s="51"/>
      <c r="E79" s="129"/>
      <c r="F79" s="123">
        <f>SUM(F77:F78)</f>
        <v>0</v>
      </c>
      <c r="G79" s="113"/>
      <c r="H79" s="123">
        <f>SUM(H77:H78)</f>
        <v>0</v>
      </c>
      <c r="I79" s="113"/>
      <c r="J79" s="57">
        <f>SUM(J77:J78)</f>
        <v>0</v>
      </c>
      <c r="K79" s="113"/>
      <c r="L79" s="123">
        <f>SUM(L77:L78)</f>
        <v>0</v>
      </c>
      <c r="M79" s="113"/>
      <c r="N79" s="123">
        <f>SUM(N77:N78)</f>
        <v>0</v>
      </c>
      <c r="O79" s="113"/>
      <c r="P79" s="123">
        <f>SUM(P77:P78)</f>
        <v>0</v>
      </c>
      <c r="Q79" s="113"/>
      <c r="R79" s="123">
        <f>SUM(R77:R78)</f>
        <v>0</v>
      </c>
      <c r="S79" s="113"/>
      <c r="T79" s="123">
        <f>SUM(T77:T78)</f>
        <v>0</v>
      </c>
      <c r="U79" s="113"/>
      <c r="V79" s="57">
        <f>SUM(V77:V78)</f>
        <v>-93</v>
      </c>
      <c r="W79" s="124"/>
      <c r="X79" s="57">
        <f>SUM(X77:X78)</f>
        <v>8</v>
      </c>
      <c r="Y79" s="113"/>
      <c r="Z79" s="123">
        <f>SUM(Z77:Z78)</f>
        <v>0</v>
      </c>
      <c r="AA79" s="113"/>
      <c r="AB79" s="57">
        <f>SUM(AB77:AB78)</f>
        <v>0</v>
      </c>
      <c r="AC79" s="122"/>
      <c r="AD79" s="57">
        <f>SUM(AD77:AD78)</f>
        <v>0</v>
      </c>
      <c r="AE79" s="122"/>
      <c r="AF79" s="57">
        <f>SUM(AF77:AF78)</f>
        <v>0</v>
      </c>
      <c r="AG79" s="113"/>
      <c r="AH79" s="123">
        <f>SUM(AH77:AH78)</f>
        <v>0</v>
      </c>
      <c r="AI79" s="113"/>
      <c r="AJ79" s="123">
        <f>SUM(AJ77:AJ78)</f>
        <v>0</v>
      </c>
      <c r="AK79" s="113"/>
      <c r="AL79" s="123">
        <f>SUM(AL77:AL78)</f>
        <v>0</v>
      </c>
      <c r="AM79" s="113"/>
      <c r="AN79" s="57">
        <f>X79+Z79+AB79+AH79+AL79+AJ79+AD79+AF79</f>
        <v>8</v>
      </c>
      <c r="AO79" s="113"/>
      <c r="AP79" s="57">
        <f>SUM(AP77:AP78)</f>
        <v>-85</v>
      </c>
      <c r="AQ79" s="63"/>
      <c r="AR79" s="57">
        <f>SUM(AR77:AR78)</f>
        <v>189</v>
      </c>
      <c r="AS79" s="63"/>
      <c r="AT79" s="57">
        <f>SUM(AT77:AT78)</f>
        <v>104</v>
      </c>
      <c r="AU79" s="35"/>
    </row>
    <row r="80" spans="1:47" s="7" customFormat="1" ht="30" customHeight="1" x14ac:dyDescent="0.3">
      <c r="A80" s="50"/>
      <c r="B80" s="24"/>
      <c r="C80" s="23" t="s">
        <v>69</v>
      </c>
      <c r="D80" s="51"/>
      <c r="E80" s="129"/>
      <c r="F80" s="124">
        <f>F74+F79</f>
        <v>429</v>
      </c>
      <c r="G80" s="113"/>
      <c r="H80" s="124">
        <f>H74+H79</f>
        <v>0</v>
      </c>
      <c r="I80" s="113"/>
      <c r="J80" s="181">
        <f>J74+J79</f>
        <v>1277</v>
      </c>
      <c r="K80" s="113"/>
      <c r="L80" s="124">
        <f>L74+L79</f>
        <v>0</v>
      </c>
      <c r="M80" s="113"/>
      <c r="N80" s="124">
        <f>N74+N79</f>
        <v>0</v>
      </c>
      <c r="O80" s="113"/>
      <c r="P80" s="124">
        <f>P74+P79</f>
        <v>0</v>
      </c>
      <c r="Q80" s="113"/>
      <c r="R80" s="124">
        <f>R74+R79</f>
        <v>0</v>
      </c>
      <c r="S80" s="113"/>
      <c r="T80" s="124">
        <f>T74+T79</f>
        <v>11</v>
      </c>
      <c r="U80" s="113"/>
      <c r="V80" s="181">
        <f>V74+V79</f>
        <v>-853</v>
      </c>
      <c r="W80" s="117"/>
      <c r="X80" s="181">
        <f>X74+X79</f>
        <v>8</v>
      </c>
      <c r="Y80" s="113"/>
      <c r="Z80" s="124">
        <f>Z74+Z79</f>
        <v>0</v>
      </c>
      <c r="AA80" s="113"/>
      <c r="AB80" s="181">
        <f>AB74+AB79</f>
        <v>0</v>
      </c>
      <c r="AC80" s="113"/>
      <c r="AD80" s="181">
        <f>AD74+AD79</f>
        <v>0</v>
      </c>
      <c r="AE80" s="113"/>
      <c r="AF80" s="181">
        <f>AF74+AF79</f>
        <v>0</v>
      </c>
      <c r="AG80" s="113"/>
      <c r="AH80" s="124">
        <f>AH74+AH79</f>
        <v>0</v>
      </c>
      <c r="AI80" s="113"/>
      <c r="AJ80" s="124">
        <f>AJ74+AJ79</f>
        <v>109</v>
      </c>
      <c r="AK80" s="113"/>
      <c r="AL80" s="124">
        <f>AL74+AL79</f>
        <v>0</v>
      </c>
      <c r="AM80" s="113"/>
      <c r="AN80" s="181">
        <f>AN74+AN79</f>
        <v>117</v>
      </c>
      <c r="AO80" s="113"/>
      <c r="AP80" s="181">
        <f>AP74+AP79</f>
        <v>981</v>
      </c>
      <c r="AQ80" s="63"/>
      <c r="AR80" s="181">
        <f>AR74+AR79</f>
        <v>189</v>
      </c>
      <c r="AS80" s="63"/>
      <c r="AT80" s="181">
        <f>AT74+AT79</f>
        <v>1170</v>
      </c>
      <c r="AU80" s="35"/>
    </row>
    <row r="81" spans="1:48" s="7" customFormat="1" ht="15.75" customHeight="1" x14ac:dyDescent="0.3">
      <c r="A81" s="50"/>
      <c r="B81" s="24"/>
      <c r="C81" s="61"/>
      <c r="D81" s="51"/>
      <c r="E81" s="129"/>
      <c r="F81" s="122"/>
      <c r="G81" s="113"/>
      <c r="H81" s="122"/>
      <c r="I81" s="113"/>
      <c r="J81" s="63"/>
      <c r="K81" s="113"/>
      <c r="L81" s="122"/>
      <c r="M81" s="113"/>
      <c r="N81" s="122"/>
      <c r="O81" s="113"/>
      <c r="P81" s="122"/>
      <c r="Q81" s="113"/>
      <c r="R81" s="122"/>
      <c r="S81" s="113"/>
      <c r="T81" s="122"/>
      <c r="U81" s="113"/>
      <c r="V81" s="63"/>
      <c r="W81" s="122"/>
      <c r="X81" s="63"/>
      <c r="Y81" s="122"/>
      <c r="Z81" s="122"/>
      <c r="AA81" s="122"/>
      <c r="AB81" s="63"/>
      <c r="AC81" s="122"/>
      <c r="AD81" s="63"/>
      <c r="AE81" s="122"/>
      <c r="AF81" s="63"/>
      <c r="AG81" s="122"/>
      <c r="AH81" s="122"/>
      <c r="AI81" s="122"/>
      <c r="AJ81" s="122"/>
      <c r="AK81" s="122"/>
      <c r="AL81" s="122"/>
      <c r="AM81" s="122"/>
      <c r="AN81" s="63"/>
      <c r="AO81" s="113"/>
      <c r="AP81" s="63"/>
      <c r="AQ81" s="63"/>
      <c r="AR81" s="63"/>
      <c r="AS81" s="63"/>
      <c r="AT81" s="63"/>
      <c r="AU81" s="35"/>
    </row>
    <row r="82" spans="1:48" s="7" customFormat="1" ht="19" customHeight="1" x14ac:dyDescent="0.3">
      <c r="A82" s="50"/>
      <c r="B82" s="24"/>
      <c r="C82" s="1" t="s">
        <v>75</v>
      </c>
      <c r="D82" s="128"/>
      <c r="E82" s="129"/>
      <c r="F82" s="113"/>
      <c r="G82" s="113"/>
      <c r="H82" s="113"/>
      <c r="I82" s="113"/>
      <c r="J82" s="6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63"/>
      <c r="W82" s="113"/>
      <c r="X82" s="63"/>
      <c r="Y82" s="113"/>
      <c r="Z82" s="113"/>
      <c r="AA82" s="113"/>
      <c r="AB82" s="63"/>
      <c r="AC82" s="113"/>
      <c r="AD82" s="63"/>
      <c r="AE82" s="113"/>
      <c r="AF82" s="63"/>
      <c r="AG82" s="113"/>
      <c r="AH82" s="113"/>
      <c r="AI82" s="113"/>
      <c r="AJ82" s="113"/>
      <c r="AK82" s="113"/>
      <c r="AL82" s="113"/>
      <c r="AM82" s="113"/>
      <c r="AN82" s="63"/>
      <c r="AO82" s="113"/>
      <c r="AP82" s="63"/>
      <c r="AQ82" s="63"/>
      <c r="AR82" s="63"/>
      <c r="AS82" s="63"/>
      <c r="AT82" s="63"/>
      <c r="AU82" s="12"/>
    </row>
    <row r="83" spans="1:48" s="7" customFormat="1" ht="19" customHeight="1" x14ac:dyDescent="0.3">
      <c r="A83" s="60" t="s">
        <v>82</v>
      </c>
      <c r="B83" s="24"/>
      <c r="C83" s="6" t="s">
        <v>60</v>
      </c>
      <c r="D83" s="128"/>
      <c r="E83" s="129"/>
      <c r="F83" s="115">
        <v>0</v>
      </c>
      <c r="G83" s="117"/>
      <c r="H83" s="115">
        <v>0</v>
      </c>
      <c r="I83" s="117"/>
      <c r="J83" s="76">
        <v>0</v>
      </c>
      <c r="K83" s="117"/>
      <c r="L83" s="115">
        <v>0</v>
      </c>
      <c r="M83" s="117"/>
      <c r="N83" s="115">
        <v>0</v>
      </c>
      <c r="O83" s="113"/>
      <c r="P83" s="115">
        <v>0</v>
      </c>
      <c r="Q83" s="113"/>
      <c r="R83" s="115">
        <v>0</v>
      </c>
      <c r="S83" s="113"/>
      <c r="T83" s="115">
        <v>0</v>
      </c>
      <c r="U83" s="113"/>
      <c r="V83" s="66">
        <v>2999</v>
      </c>
      <c r="W83" s="113"/>
      <c r="X83" s="66">
        <v>0</v>
      </c>
      <c r="Y83" s="113"/>
      <c r="Z83" s="115">
        <v>0</v>
      </c>
      <c r="AA83" s="113"/>
      <c r="AB83" s="66">
        <v>0</v>
      </c>
      <c r="AC83" s="116"/>
      <c r="AD83" s="66">
        <v>0</v>
      </c>
      <c r="AE83" s="116"/>
      <c r="AF83" s="66">
        <v>0</v>
      </c>
      <c r="AG83" s="113"/>
      <c r="AH83" s="116">
        <v>0</v>
      </c>
      <c r="AI83" s="113"/>
      <c r="AJ83" s="116">
        <v>0</v>
      </c>
      <c r="AK83" s="113"/>
      <c r="AL83" s="116">
        <v>0</v>
      </c>
      <c r="AM83" s="113"/>
      <c r="AN83" s="66">
        <f t="shared" ref="AN83:AN85" si="21">X83+Z83+AB83+AH83+AL83+AJ83+AD83+AF83</f>
        <v>0</v>
      </c>
      <c r="AO83" s="113"/>
      <c r="AP83" s="76">
        <f>SUM(F83,H83,J83,L83,N83,P83,R83,T83,V83,AN83)</f>
        <v>2999</v>
      </c>
      <c r="AQ83" s="63"/>
      <c r="AR83" s="76">
        <v>191</v>
      </c>
      <c r="AS83" s="63"/>
      <c r="AT83" s="158">
        <f t="shared" ref="AT83" si="22">AP83+AR83</f>
        <v>3190</v>
      </c>
      <c r="AU83" s="12"/>
    </row>
    <row r="84" spans="1:48" s="7" customFormat="1" ht="19" customHeight="1" x14ac:dyDescent="0.3">
      <c r="A84" s="60" t="s">
        <v>83</v>
      </c>
      <c r="B84" s="24"/>
      <c r="C84" s="6" t="s">
        <v>61</v>
      </c>
      <c r="D84" s="128"/>
      <c r="E84" s="129"/>
      <c r="F84" s="115">
        <v>0</v>
      </c>
      <c r="G84" s="113"/>
      <c r="H84" s="115">
        <v>0</v>
      </c>
      <c r="I84" s="113"/>
      <c r="J84" s="76">
        <v>0</v>
      </c>
      <c r="K84" s="113"/>
      <c r="L84" s="115">
        <v>0</v>
      </c>
      <c r="M84" s="113"/>
      <c r="N84" s="115">
        <v>0</v>
      </c>
      <c r="O84" s="113"/>
      <c r="P84" s="115">
        <v>0</v>
      </c>
      <c r="Q84" s="113"/>
      <c r="R84" s="115">
        <v>0</v>
      </c>
      <c r="S84" s="113"/>
      <c r="T84" s="115">
        <v>0</v>
      </c>
      <c r="U84" s="113"/>
      <c r="V84" s="65">
        <v>48</v>
      </c>
      <c r="W84" s="113"/>
      <c r="X84" s="65">
        <v>440</v>
      </c>
      <c r="Y84" s="117"/>
      <c r="Z84" s="119">
        <v>0</v>
      </c>
      <c r="AA84" s="117"/>
      <c r="AB84" s="65">
        <v>-74</v>
      </c>
      <c r="AC84" s="116"/>
      <c r="AD84" s="65">
        <v>27</v>
      </c>
      <c r="AE84" s="116"/>
      <c r="AF84" s="65">
        <v>100</v>
      </c>
      <c r="AG84" s="117"/>
      <c r="AH84" s="119">
        <v>0</v>
      </c>
      <c r="AI84" s="117"/>
      <c r="AJ84" s="119">
        <v>0</v>
      </c>
      <c r="AK84" s="113"/>
      <c r="AL84" s="119">
        <v>134</v>
      </c>
      <c r="AM84" s="117"/>
      <c r="AN84" s="65">
        <f t="shared" si="21"/>
        <v>627</v>
      </c>
      <c r="AO84" s="113"/>
      <c r="AP84" s="76">
        <f>SUM(F84,H84,J84,L84,N84,P84,R84,T84,V84,AN84)</f>
        <v>675</v>
      </c>
      <c r="AQ84" s="63"/>
      <c r="AR84" s="76">
        <v>24</v>
      </c>
      <c r="AS84" s="63"/>
      <c r="AT84" s="158">
        <f>AP84+AR84</f>
        <v>699</v>
      </c>
      <c r="AU84" s="12"/>
    </row>
    <row r="85" spans="1:48" s="7" customFormat="1" ht="19" customHeight="1" x14ac:dyDescent="0.3">
      <c r="A85" s="50"/>
      <c r="B85" s="24"/>
      <c r="C85" s="1" t="s">
        <v>76</v>
      </c>
      <c r="D85" s="128"/>
      <c r="E85" s="129"/>
      <c r="F85" s="125">
        <f>SUM(F83:F84)</f>
        <v>0</v>
      </c>
      <c r="G85" s="113"/>
      <c r="H85" s="125">
        <f>SUM(H83:H84)</f>
        <v>0</v>
      </c>
      <c r="I85" s="113"/>
      <c r="J85" s="148">
        <f>SUM(J83:J84)</f>
        <v>0</v>
      </c>
      <c r="K85" s="113"/>
      <c r="L85" s="125">
        <f>SUM(L83:L84)</f>
        <v>0</v>
      </c>
      <c r="M85" s="113"/>
      <c r="N85" s="125">
        <f>SUM(N83:N84)</f>
        <v>0</v>
      </c>
      <c r="O85" s="113"/>
      <c r="P85" s="125">
        <f>SUM(P83:P84)</f>
        <v>0</v>
      </c>
      <c r="Q85" s="113"/>
      <c r="R85" s="125">
        <f>SUM(R83:R84)</f>
        <v>0</v>
      </c>
      <c r="S85" s="113"/>
      <c r="T85" s="125">
        <f>SUM(T83:T84)</f>
        <v>0</v>
      </c>
      <c r="U85" s="113"/>
      <c r="V85" s="148">
        <f>SUM(V83:V84)</f>
        <v>3047</v>
      </c>
      <c r="W85" s="113"/>
      <c r="X85" s="148">
        <f>SUM(X83:X84)</f>
        <v>440</v>
      </c>
      <c r="Y85" s="113"/>
      <c r="Z85" s="125">
        <f>SUM(Z83:Z84)</f>
        <v>0</v>
      </c>
      <c r="AA85" s="113"/>
      <c r="AB85" s="148">
        <f>SUM(AB83:AB84)</f>
        <v>-74</v>
      </c>
      <c r="AC85" s="116"/>
      <c r="AD85" s="148">
        <f>SUM(AD83:AD84)</f>
        <v>27</v>
      </c>
      <c r="AE85" s="116"/>
      <c r="AF85" s="148">
        <f>SUM(AF83:AF84)</f>
        <v>100</v>
      </c>
      <c r="AG85" s="113"/>
      <c r="AH85" s="125">
        <f>SUM(AH83:AH84)</f>
        <v>0</v>
      </c>
      <c r="AI85" s="113"/>
      <c r="AJ85" s="125">
        <f>SUM(AJ83:AJ84)</f>
        <v>0</v>
      </c>
      <c r="AK85" s="113"/>
      <c r="AL85" s="125">
        <f>SUM(AL83:AL84)</f>
        <v>134</v>
      </c>
      <c r="AM85" s="113"/>
      <c r="AN85" s="148">
        <f t="shared" si="21"/>
        <v>627</v>
      </c>
      <c r="AO85" s="113"/>
      <c r="AP85" s="148">
        <f>SUM(AP83:AP84)</f>
        <v>3674</v>
      </c>
      <c r="AQ85" s="63"/>
      <c r="AR85" s="148">
        <f>SUM(AR83:AR84)</f>
        <v>215</v>
      </c>
      <c r="AS85" s="63"/>
      <c r="AT85" s="57">
        <f>SUM(AT83:AT84)</f>
        <v>3889</v>
      </c>
      <c r="AU85" s="12"/>
    </row>
    <row r="86" spans="1:48" s="7" customFormat="1" ht="15.75" customHeight="1" x14ac:dyDescent="0.3">
      <c r="A86" s="50"/>
      <c r="B86" s="24"/>
      <c r="C86" s="1"/>
      <c r="D86" s="128"/>
      <c r="E86" s="129"/>
      <c r="F86" s="116"/>
      <c r="G86" s="113"/>
      <c r="H86" s="116"/>
      <c r="I86" s="113"/>
      <c r="J86" s="66"/>
      <c r="K86" s="113"/>
      <c r="L86" s="116"/>
      <c r="M86" s="113"/>
      <c r="N86" s="116"/>
      <c r="O86" s="113"/>
      <c r="P86" s="116"/>
      <c r="Q86" s="113"/>
      <c r="R86" s="116"/>
      <c r="S86" s="113"/>
      <c r="T86" s="116"/>
      <c r="U86" s="113"/>
      <c r="V86" s="63"/>
      <c r="W86" s="113"/>
      <c r="X86" s="63"/>
      <c r="Y86" s="113"/>
      <c r="Z86" s="122"/>
      <c r="AA86" s="113"/>
      <c r="AB86" s="63"/>
      <c r="AC86" s="122"/>
      <c r="AD86" s="63"/>
      <c r="AE86" s="122"/>
      <c r="AF86" s="63"/>
      <c r="AG86" s="113"/>
      <c r="AH86" s="122"/>
      <c r="AI86" s="113"/>
      <c r="AJ86" s="122"/>
      <c r="AK86" s="113"/>
      <c r="AL86" s="122"/>
      <c r="AM86" s="113"/>
      <c r="AN86" s="66"/>
      <c r="AO86" s="113"/>
      <c r="AP86" s="63"/>
      <c r="AQ86" s="63"/>
      <c r="AR86" s="63"/>
      <c r="AS86" s="63"/>
      <c r="AT86" s="63"/>
      <c r="AU86" s="12"/>
    </row>
    <row r="87" spans="1:48" s="140" customFormat="1" ht="15.75" customHeight="1" x14ac:dyDescent="0.3">
      <c r="A87" s="132"/>
      <c r="B87" s="133"/>
      <c r="C87" s="134" t="s">
        <v>134</v>
      </c>
      <c r="D87" s="131"/>
      <c r="E87" s="135"/>
      <c r="F87" s="136"/>
      <c r="G87" s="113"/>
      <c r="H87" s="136"/>
      <c r="I87" s="137"/>
      <c r="J87" s="157"/>
      <c r="K87" s="137"/>
      <c r="L87" s="136"/>
      <c r="M87" s="137"/>
      <c r="N87" s="136"/>
      <c r="O87" s="137"/>
      <c r="P87" s="136"/>
      <c r="Q87" s="137"/>
      <c r="R87" s="136"/>
      <c r="S87" s="137"/>
      <c r="T87" s="136"/>
      <c r="U87" s="137"/>
      <c r="V87" s="163"/>
      <c r="W87" s="137"/>
      <c r="X87" s="163"/>
      <c r="Y87" s="137"/>
      <c r="Z87" s="138"/>
      <c r="AA87" s="137"/>
      <c r="AB87" s="163"/>
      <c r="AC87" s="138"/>
      <c r="AD87" s="163"/>
      <c r="AE87" s="138"/>
      <c r="AF87" s="163"/>
      <c r="AG87" s="137"/>
      <c r="AH87" s="138"/>
      <c r="AI87" s="137"/>
      <c r="AJ87" s="138"/>
      <c r="AK87" s="137"/>
      <c r="AL87" s="138"/>
      <c r="AM87" s="137"/>
      <c r="AN87" s="157"/>
      <c r="AO87" s="137"/>
      <c r="AP87" s="163"/>
      <c r="AQ87" s="163"/>
      <c r="AR87" s="163"/>
      <c r="AS87" s="163"/>
      <c r="AT87" s="163"/>
      <c r="AU87" s="139"/>
    </row>
    <row r="88" spans="1:48" s="140" customFormat="1" ht="15.75" customHeight="1" x14ac:dyDescent="0.3">
      <c r="A88" s="132"/>
      <c r="B88" s="133"/>
      <c r="C88" s="134" t="s">
        <v>150</v>
      </c>
      <c r="D88" s="131"/>
      <c r="E88" s="135"/>
      <c r="F88" s="136">
        <v>0</v>
      </c>
      <c r="G88" s="117"/>
      <c r="H88" s="136">
        <v>0</v>
      </c>
      <c r="I88" s="142"/>
      <c r="J88" s="157">
        <v>0</v>
      </c>
      <c r="K88" s="142"/>
      <c r="L88" s="136">
        <v>0</v>
      </c>
      <c r="M88" s="142"/>
      <c r="N88" s="136">
        <v>0</v>
      </c>
      <c r="O88" s="142"/>
      <c r="P88" s="136">
        <v>0</v>
      </c>
      <c r="Q88" s="142"/>
      <c r="R88" s="136">
        <v>0</v>
      </c>
      <c r="S88" s="142"/>
      <c r="T88" s="136">
        <v>0</v>
      </c>
      <c r="U88" s="142"/>
      <c r="V88" s="157">
        <v>0</v>
      </c>
      <c r="W88" s="142"/>
      <c r="X88" s="157">
        <v>0</v>
      </c>
      <c r="Y88" s="142"/>
      <c r="Z88" s="136">
        <v>0</v>
      </c>
      <c r="AA88" s="142"/>
      <c r="AB88" s="157">
        <v>4</v>
      </c>
      <c r="AC88" s="136"/>
      <c r="AD88" s="157">
        <v>3</v>
      </c>
      <c r="AE88" s="136"/>
      <c r="AF88" s="157">
        <v>0</v>
      </c>
      <c r="AG88" s="142"/>
      <c r="AH88" s="136">
        <v>0</v>
      </c>
      <c r="AI88" s="142"/>
      <c r="AJ88" s="136">
        <v>0</v>
      </c>
      <c r="AK88" s="142"/>
      <c r="AL88" s="136">
        <v>0</v>
      </c>
      <c r="AM88" s="142"/>
      <c r="AN88" s="157">
        <f t="shared" ref="AN88:AN92" si="23">X88+Z88+AB88+AH88+AL88+AJ88+AD88+AF88</f>
        <v>7</v>
      </c>
      <c r="AO88" s="137"/>
      <c r="AP88" s="162">
        <f>SUM(F88,H88,J88,L88,N88,P88,R88,T88,V88,AN88)</f>
        <v>7</v>
      </c>
      <c r="AQ88" s="163"/>
      <c r="AR88" s="163"/>
      <c r="AS88" s="163"/>
      <c r="AT88" s="179">
        <f t="shared" ref="AT88:AT90" si="24">AP88+AR88</f>
        <v>7</v>
      </c>
      <c r="AU88" s="139"/>
    </row>
    <row r="89" spans="1:48" s="7" customFormat="1" ht="19" customHeight="1" x14ac:dyDescent="0.3">
      <c r="A89" s="50"/>
      <c r="B89" s="24"/>
      <c r="C89" s="6" t="s">
        <v>70</v>
      </c>
      <c r="D89" s="128"/>
      <c r="E89" s="129"/>
      <c r="F89" s="115">
        <v>0</v>
      </c>
      <c r="G89" s="113"/>
      <c r="H89" s="115">
        <v>0</v>
      </c>
      <c r="I89" s="113"/>
      <c r="J89" s="76">
        <v>0</v>
      </c>
      <c r="K89" s="113"/>
      <c r="L89" s="115">
        <v>0</v>
      </c>
      <c r="M89" s="113"/>
      <c r="N89" s="115">
        <v>0</v>
      </c>
      <c r="O89" s="113"/>
      <c r="P89" s="115">
        <v>0</v>
      </c>
      <c r="Q89" s="113"/>
      <c r="R89" s="115">
        <v>0</v>
      </c>
      <c r="S89" s="117"/>
      <c r="T89" s="115">
        <v>0</v>
      </c>
      <c r="U89" s="117"/>
      <c r="V89" s="76">
        <v>0</v>
      </c>
      <c r="W89" s="113"/>
      <c r="X89" s="76">
        <v>0</v>
      </c>
      <c r="Y89" s="113"/>
      <c r="Z89" s="115">
        <v>0</v>
      </c>
      <c r="AA89" s="113"/>
      <c r="AB89" s="76">
        <v>0</v>
      </c>
      <c r="AC89" s="115"/>
      <c r="AD89" s="76">
        <v>0</v>
      </c>
      <c r="AE89" s="115"/>
      <c r="AF89" s="76">
        <v>0</v>
      </c>
      <c r="AG89" s="113"/>
      <c r="AH89" s="115">
        <v>0</v>
      </c>
      <c r="AI89" s="113"/>
      <c r="AJ89" s="115">
        <v>0</v>
      </c>
      <c r="AK89" s="113"/>
      <c r="AL89" s="115">
        <v>0</v>
      </c>
      <c r="AM89" s="113"/>
      <c r="AN89" s="76">
        <f t="shared" si="23"/>
        <v>0</v>
      </c>
      <c r="AO89" s="113"/>
      <c r="AP89" s="76">
        <f>SUM(F89,H89,J89,L89,N89,P89,R89,T89,V89,AN89)</f>
        <v>0</v>
      </c>
      <c r="AQ89" s="63"/>
      <c r="AR89" s="76">
        <v>0</v>
      </c>
      <c r="AS89" s="63"/>
      <c r="AT89" s="158">
        <f t="shared" si="24"/>
        <v>0</v>
      </c>
      <c r="AU89" s="12"/>
    </row>
    <row r="90" spans="1:48" ht="19" customHeight="1" x14ac:dyDescent="0.3">
      <c r="C90" s="62" t="s">
        <v>59</v>
      </c>
      <c r="D90" s="128"/>
      <c r="E90" s="10"/>
      <c r="F90" s="115">
        <v>0</v>
      </c>
      <c r="G90" s="117"/>
      <c r="H90" s="115">
        <v>0</v>
      </c>
      <c r="I90" s="117"/>
      <c r="J90" s="76">
        <v>0</v>
      </c>
      <c r="K90" s="117"/>
      <c r="L90" s="115">
        <v>0</v>
      </c>
      <c r="M90" s="117"/>
      <c r="N90" s="115">
        <v>0</v>
      </c>
      <c r="O90" s="117"/>
      <c r="P90" s="115">
        <v>0</v>
      </c>
      <c r="Q90" s="117"/>
      <c r="R90" s="115">
        <v>0</v>
      </c>
      <c r="S90" s="117"/>
      <c r="T90" s="115">
        <v>0</v>
      </c>
      <c r="U90" s="117"/>
      <c r="V90" s="76">
        <v>0</v>
      </c>
      <c r="W90" s="116"/>
      <c r="X90" s="76">
        <v>0</v>
      </c>
      <c r="Y90" s="116"/>
      <c r="Z90" s="115">
        <v>0</v>
      </c>
      <c r="AA90" s="116"/>
      <c r="AB90" s="76">
        <v>0</v>
      </c>
      <c r="AC90" s="115"/>
      <c r="AD90" s="76">
        <v>0</v>
      </c>
      <c r="AE90" s="115"/>
      <c r="AF90" s="76">
        <v>0</v>
      </c>
      <c r="AG90" s="116"/>
      <c r="AH90" s="115">
        <v>0</v>
      </c>
      <c r="AI90" s="116"/>
      <c r="AJ90" s="115">
        <v>0</v>
      </c>
      <c r="AK90" s="116"/>
      <c r="AL90" s="116">
        <v>0</v>
      </c>
      <c r="AM90" s="116"/>
      <c r="AN90" s="66">
        <f t="shared" si="23"/>
        <v>0</v>
      </c>
      <c r="AO90" s="117"/>
      <c r="AP90" s="76">
        <f>SUM(F90,H90,J90,L90,N90,P90,R90,T90,V90,AN90)</f>
        <v>0</v>
      </c>
      <c r="AQ90" s="66"/>
      <c r="AR90" s="66">
        <v>0</v>
      </c>
      <c r="AS90" s="66"/>
      <c r="AT90" s="158">
        <f t="shared" si="24"/>
        <v>0</v>
      </c>
      <c r="AU90" s="14"/>
    </row>
    <row r="91" spans="1:48" ht="15" customHeight="1" x14ac:dyDescent="0.3">
      <c r="C91" s="62"/>
      <c r="D91" s="128"/>
      <c r="E91" s="10"/>
      <c r="F91" s="115"/>
      <c r="G91" s="117"/>
      <c r="H91" s="115"/>
      <c r="I91" s="117"/>
      <c r="J91" s="76"/>
      <c r="K91" s="117"/>
      <c r="L91" s="115"/>
      <c r="M91" s="117"/>
      <c r="N91" s="115"/>
      <c r="O91" s="117"/>
      <c r="P91" s="115"/>
      <c r="Q91" s="117"/>
      <c r="R91" s="116"/>
      <c r="S91" s="117"/>
      <c r="T91" s="116"/>
      <c r="U91" s="117"/>
      <c r="V91" s="66"/>
      <c r="W91" s="116"/>
      <c r="X91" s="76"/>
      <c r="Y91" s="116"/>
      <c r="Z91" s="115"/>
      <c r="AA91" s="116"/>
      <c r="AB91" s="76"/>
      <c r="AC91" s="115"/>
      <c r="AD91" s="76"/>
      <c r="AE91" s="115"/>
      <c r="AF91" s="76"/>
      <c r="AG91" s="116"/>
      <c r="AH91" s="115"/>
      <c r="AI91" s="116"/>
      <c r="AJ91" s="115"/>
      <c r="AK91" s="116"/>
      <c r="AL91" s="115"/>
      <c r="AM91" s="116"/>
      <c r="AN91" s="76">
        <f t="shared" si="23"/>
        <v>0</v>
      </c>
      <c r="AO91" s="117"/>
      <c r="AP91" s="66"/>
      <c r="AQ91" s="66"/>
      <c r="AR91" s="66"/>
      <c r="AS91" s="66"/>
      <c r="AT91" s="66"/>
      <c r="AU91" s="14"/>
    </row>
    <row r="92" spans="1:48" ht="19" customHeight="1" thickBot="1" x14ac:dyDescent="0.35">
      <c r="C92" s="23" t="s">
        <v>135</v>
      </c>
      <c r="D92" s="128"/>
      <c r="E92" s="10"/>
      <c r="F92" s="126">
        <f>F90+F89+F85+F80+F64+F88</f>
        <v>14979</v>
      </c>
      <c r="G92" s="113"/>
      <c r="H92" s="126">
        <f>H90+H89+H85+H80+H64+H88</f>
        <v>0</v>
      </c>
      <c r="I92" s="113"/>
      <c r="J92" s="70">
        <f>J90+J89+J85+J80+J64+J88</f>
        <v>4777</v>
      </c>
      <c r="K92" s="113"/>
      <c r="L92" s="126">
        <f>L90+L89+L85+L80+L64+L88</f>
        <v>0</v>
      </c>
      <c r="M92" s="113"/>
      <c r="N92" s="126">
        <f>N90+N89+N85+N80+N64+N88</f>
        <v>0</v>
      </c>
      <c r="O92" s="113"/>
      <c r="P92" s="126">
        <f>P90+P89+P85+P80+P64+P88</f>
        <v>0</v>
      </c>
      <c r="Q92" s="113"/>
      <c r="R92" s="126">
        <f>R90+R89+R85+R80+R64+R88</f>
        <v>0</v>
      </c>
      <c r="S92" s="113"/>
      <c r="T92" s="126">
        <f>T90+T89+T85+T80+T64+T88</f>
        <v>-269</v>
      </c>
      <c r="U92" s="113"/>
      <c r="V92" s="170">
        <f>V90+V89+V85+V80+V64+V88</f>
        <v>16002</v>
      </c>
      <c r="W92" s="113"/>
      <c r="X92" s="70">
        <f>X90+X89+X85+X80+X64+X88</f>
        <v>591</v>
      </c>
      <c r="Y92" s="113"/>
      <c r="Z92" s="126">
        <f>Z90+Z89+Z85+Z80+Z64+Z88</f>
        <v>0</v>
      </c>
      <c r="AA92" s="113"/>
      <c r="AB92" s="70">
        <f>AB90+AB89+AB85+AB80+AB64+AB88</f>
        <v>420</v>
      </c>
      <c r="AC92" s="113"/>
      <c r="AD92" s="70">
        <f>AD90+AD89+AD85+AD80+AD64+AD88</f>
        <v>4</v>
      </c>
      <c r="AE92" s="113"/>
      <c r="AF92" s="70">
        <f>AF90+AF89+AF85+AF80+AF64+AF88</f>
        <v>199</v>
      </c>
      <c r="AG92" s="113"/>
      <c r="AH92" s="126">
        <f>AH90+AH89+AH85+AH80+AH64+AH88</f>
        <v>0</v>
      </c>
      <c r="AI92" s="113"/>
      <c r="AJ92" s="126">
        <f>AJ90+AJ89+AJ85+AJ80+AJ64+AJ88</f>
        <v>109</v>
      </c>
      <c r="AK92" s="113"/>
      <c r="AL92" s="126">
        <f>AL90+AL89+AL85+AL80+AL64+AL88</f>
        <v>134</v>
      </c>
      <c r="AM92" s="113"/>
      <c r="AN92" s="70">
        <f t="shared" si="23"/>
        <v>1457</v>
      </c>
      <c r="AO92" s="113"/>
      <c r="AP92" s="170">
        <f>AP90+AP89+AP85+AP80+AP64+AP88</f>
        <v>36946</v>
      </c>
      <c r="AQ92" s="63"/>
      <c r="AR92" s="170">
        <f>AR90+AR89+AR85+AR80+AR64+AR88</f>
        <v>3497</v>
      </c>
      <c r="AS92" s="63"/>
      <c r="AT92" s="170">
        <f>AP92+AR92</f>
        <v>40443</v>
      </c>
      <c r="AU92" s="14"/>
    </row>
    <row r="93" spans="1:48" ht="19" customHeight="1" thickTop="1" thickBot="1" x14ac:dyDescent="0.35">
      <c r="C93" s="23"/>
      <c r="D93" s="128"/>
      <c r="E93" s="10"/>
      <c r="F93" s="54"/>
      <c r="G93" s="53"/>
      <c r="H93" s="54"/>
      <c r="I93" s="53"/>
      <c r="J93" s="63"/>
      <c r="K93" s="53"/>
      <c r="L93" s="54"/>
      <c r="M93" s="53"/>
      <c r="N93" s="54"/>
      <c r="O93" s="53"/>
      <c r="P93" s="54"/>
      <c r="Q93" s="53"/>
      <c r="R93" s="54"/>
      <c r="S93" s="53"/>
      <c r="T93" s="53"/>
      <c r="U93" s="53"/>
      <c r="V93" s="63"/>
      <c r="W93" s="54"/>
      <c r="X93" s="63"/>
      <c r="Y93" s="54"/>
      <c r="Z93" s="54"/>
      <c r="AA93" s="54"/>
      <c r="AB93" s="63"/>
      <c r="AC93" s="54"/>
      <c r="AD93" s="63"/>
      <c r="AE93" s="54"/>
      <c r="AF93" s="63"/>
      <c r="AG93" s="54"/>
      <c r="AH93" s="54"/>
      <c r="AI93" s="54"/>
      <c r="AJ93" s="54"/>
      <c r="AK93" s="54"/>
      <c r="AL93" s="54"/>
      <c r="AM93" s="54"/>
      <c r="AN93" s="63"/>
      <c r="AO93" s="54"/>
      <c r="AP93" s="63"/>
      <c r="AQ93" s="63"/>
      <c r="AR93" s="63"/>
      <c r="AS93" s="63"/>
      <c r="AT93" s="63"/>
      <c r="AU93" s="53"/>
      <c r="AV93" s="14"/>
    </row>
    <row r="94" spans="1:48" s="5" customFormat="1" ht="19" customHeight="1" x14ac:dyDescent="0.3">
      <c r="A94" s="86"/>
      <c r="B94" s="83"/>
      <c r="C94" s="97" t="s">
        <v>124</v>
      </c>
      <c r="D94" s="88"/>
      <c r="E94" s="89"/>
      <c r="F94" s="92"/>
      <c r="G94" s="92"/>
      <c r="H94" s="92"/>
      <c r="I94" s="92"/>
      <c r="J94" s="159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166"/>
      <c r="W94" s="21"/>
      <c r="X94" s="63"/>
      <c r="Y94" s="21"/>
      <c r="Z94" s="21"/>
      <c r="AA94" s="21"/>
      <c r="AB94" s="63"/>
      <c r="AC94" s="21"/>
      <c r="AD94" s="63"/>
      <c r="AE94" s="21"/>
      <c r="AF94" s="63"/>
      <c r="AG94" s="21"/>
      <c r="AH94" s="21"/>
      <c r="AI94" s="21"/>
      <c r="AJ94" s="21"/>
      <c r="AK94" s="21"/>
      <c r="AL94" s="21"/>
      <c r="AM94" s="21"/>
      <c r="AN94" s="63"/>
      <c r="AO94" s="21"/>
      <c r="AP94" s="63"/>
      <c r="AQ94" s="63"/>
      <c r="AR94" s="63"/>
      <c r="AS94" s="63"/>
      <c r="AT94" s="63"/>
      <c r="AU94" s="21"/>
    </row>
    <row r="95" spans="1:48" s="5" customFormat="1" ht="19" customHeight="1" x14ac:dyDescent="0.3">
      <c r="A95" s="98"/>
      <c r="B95" s="9"/>
      <c r="C95" s="99" t="s">
        <v>125</v>
      </c>
      <c r="D95" s="11"/>
      <c r="E95" s="129"/>
      <c r="F95" s="96"/>
      <c r="G95" s="48"/>
      <c r="H95" s="48"/>
      <c r="I95" s="48"/>
      <c r="J95" s="63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167"/>
      <c r="W95" s="48"/>
      <c r="X95" s="158"/>
      <c r="Y95" s="48"/>
      <c r="Z95" s="19"/>
      <c r="AA95" s="48"/>
      <c r="AB95" s="158"/>
      <c r="AC95" s="19"/>
      <c r="AD95" s="158"/>
      <c r="AE95" s="19"/>
      <c r="AF95" s="158"/>
      <c r="AG95" s="48"/>
      <c r="AH95" s="19"/>
      <c r="AI95" s="48"/>
      <c r="AJ95" s="19"/>
      <c r="AK95" s="48"/>
      <c r="AL95" s="19"/>
      <c r="AM95" s="48"/>
      <c r="AN95" s="158"/>
      <c r="AO95" s="19"/>
      <c r="AP95" s="158"/>
      <c r="AQ95" s="63"/>
      <c r="AR95" s="158"/>
      <c r="AS95" s="63"/>
      <c r="AT95" s="158"/>
      <c r="AU95" s="48"/>
    </row>
    <row r="96" spans="1:48" ht="19" customHeight="1" x14ac:dyDescent="0.3">
      <c r="A96" s="98"/>
      <c r="B96" s="9"/>
      <c r="C96" s="85" t="s">
        <v>123</v>
      </c>
      <c r="D96" s="85"/>
      <c r="E96" s="129"/>
      <c r="F96" s="96"/>
      <c r="H96" s="85"/>
      <c r="I96" s="48"/>
      <c r="J96" s="160"/>
      <c r="K96" s="48"/>
      <c r="L96" s="85"/>
      <c r="M96" s="48"/>
      <c r="N96" s="85"/>
      <c r="O96" s="48"/>
      <c r="P96" s="85"/>
      <c r="Q96" s="48"/>
      <c r="R96" s="85"/>
      <c r="S96" s="48"/>
      <c r="T96" s="48"/>
      <c r="U96" s="48"/>
      <c r="V96" s="167"/>
      <c r="W96" s="48"/>
      <c r="X96" s="158"/>
      <c r="Y96" s="48"/>
      <c r="Z96" s="19"/>
      <c r="AA96" s="48"/>
      <c r="AB96" s="158"/>
      <c r="AC96" s="19"/>
      <c r="AD96" s="158"/>
      <c r="AE96" s="19"/>
      <c r="AF96" s="158"/>
      <c r="AG96" s="48"/>
      <c r="AH96" s="19"/>
      <c r="AI96" s="48"/>
      <c r="AJ96" s="19"/>
      <c r="AK96" s="48"/>
      <c r="AL96" s="19"/>
      <c r="AM96" s="48"/>
      <c r="AN96" s="158"/>
      <c r="AO96" s="19"/>
      <c r="AP96" s="158"/>
      <c r="AQ96" s="63"/>
      <c r="AR96" s="158"/>
      <c r="AS96" s="63"/>
      <c r="AT96" s="158"/>
      <c r="AU96" s="48"/>
      <c r="AV96" s="8"/>
    </row>
    <row r="97" spans="1:48" s="5" customFormat="1" ht="19" customHeight="1" thickBot="1" x14ac:dyDescent="0.35">
      <c r="A97" s="93"/>
      <c r="B97" s="84"/>
      <c r="C97" s="100" t="s">
        <v>89</v>
      </c>
      <c r="D97" s="101"/>
      <c r="E97" s="94"/>
      <c r="F97" s="95"/>
      <c r="G97" s="95"/>
      <c r="H97" s="95"/>
      <c r="I97" s="95"/>
      <c r="J97" s="156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168"/>
      <c r="W97" s="21"/>
      <c r="X97" s="63"/>
      <c r="Y97" s="21"/>
      <c r="Z97" s="21"/>
      <c r="AA97" s="21"/>
      <c r="AB97" s="63"/>
      <c r="AC97" s="21"/>
      <c r="AD97" s="63"/>
      <c r="AE97" s="21"/>
      <c r="AF97" s="63"/>
      <c r="AG97" s="21"/>
      <c r="AH97" s="21"/>
      <c r="AI97" s="21"/>
      <c r="AJ97" s="21"/>
      <c r="AK97" s="21"/>
      <c r="AL97" s="21"/>
      <c r="AM97" s="21"/>
      <c r="AN97" s="63"/>
      <c r="AO97" s="21"/>
      <c r="AP97" s="63"/>
      <c r="AQ97" s="63"/>
      <c r="AR97" s="63"/>
      <c r="AS97" s="63"/>
      <c r="AT97" s="63"/>
      <c r="AU97" s="21"/>
    </row>
    <row r="98" spans="1:48" ht="19" customHeight="1" x14ac:dyDescent="0.3">
      <c r="C98" s="22"/>
      <c r="D98" s="22"/>
      <c r="E98" s="129"/>
      <c r="F98" s="20"/>
      <c r="I98" s="48"/>
      <c r="K98" s="48"/>
      <c r="M98" s="48"/>
      <c r="O98" s="48"/>
      <c r="Q98" s="48"/>
      <c r="R98" s="20"/>
      <c r="S98" s="48"/>
      <c r="T98" s="48"/>
      <c r="U98" s="48"/>
      <c r="V98" s="158"/>
      <c r="W98" s="48"/>
      <c r="X98" s="158"/>
      <c r="Y98" s="48"/>
      <c r="Z98" s="19"/>
      <c r="AA98" s="48"/>
      <c r="AB98" s="158"/>
      <c r="AC98" s="19"/>
      <c r="AD98" s="158"/>
      <c r="AE98" s="19"/>
      <c r="AF98" s="158"/>
      <c r="AG98" s="48"/>
      <c r="AH98" s="19"/>
      <c r="AI98" s="48"/>
      <c r="AJ98" s="19"/>
      <c r="AK98" s="48"/>
      <c r="AL98" s="19"/>
      <c r="AM98" s="48"/>
      <c r="AN98" s="158"/>
      <c r="AO98" s="19"/>
      <c r="AP98" s="158"/>
      <c r="AQ98" s="63"/>
      <c r="AR98" s="158"/>
      <c r="AS98" s="63"/>
      <c r="AT98" s="158"/>
      <c r="AU98" s="48"/>
      <c r="AV98" s="8"/>
    </row>
    <row r="99" spans="1:48" ht="23.25" customHeight="1" x14ac:dyDescent="0.3">
      <c r="AO99" s="9"/>
      <c r="AU99" s="2"/>
    </row>
    <row r="100" spans="1:48" ht="23.25" customHeight="1" x14ac:dyDescent="0.3">
      <c r="AO100" s="9"/>
      <c r="AU100" s="2"/>
    </row>
    <row r="101" spans="1:48" ht="23.25" customHeight="1" x14ac:dyDescent="0.3">
      <c r="AO101" s="9"/>
      <c r="AU101" s="2"/>
    </row>
    <row r="102" spans="1:48" ht="23.25" customHeight="1" x14ac:dyDescent="0.3">
      <c r="AO102" s="9"/>
      <c r="AU102" s="2"/>
    </row>
    <row r="103" spans="1:48" ht="23.25" customHeight="1" x14ac:dyDescent="0.3">
      <c r="AO103" s="9"/>
      <c r="AU103" s="2"/>
    </row>
    <row r="104" spans="1:48" ht="23.25" customHeight="1" x14ac:dyDescent="0.3">
      <c r="AO104" s="9"/>
      <c r="AU104" s="2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FFEA8-2A7F-42CC-9E44-BFBFD9D18BB0}">
  <dimension ref="A1:W22"/>
  <sheetViews>
    <sheetView view="pageBreakPreview" zoomScale="80" zoomScaleNormal="70" zoomScaleSheetLayoutView="80" workbookViewId="0">
      <selection activeCell="L18" sqref="L18"/>
    </sheetView>
  </sheetViews>
  <sheetFormatPr defaultColWidth="9.09765625" defaultRowHeight="23.25" customHeight="1" x14ac:dyDescent="0.3"/>
  <cols>
    <col min="1" max="1" width="47" style="6" customWidth="1"/>
    <col min="2" max="2" width="13.09765625" style="2" customWidth="1"/>
    <col min="3" max="3" width="0.8984375" style="9" customWidth="1"/>
    <col min="4" max="4" width="13.09765625" style="73" customWidth="1"/>
    <col min="5" max="5" width="0.8984375" style="9" customWidth="1"/>
    <col min="6" max="6" width="15.59765625" style="2" customWidth="1"/>
    <col min="7" max="7" width="0.8984375" style="9" customWidth="1"/>
    <col min="8" max="8" width="15.3984375" style="2" customWidth="1"/>
    <col min="9" max="9" width="0.8984375" style="9" customWidth="1"/>
    <col min="10" max="10" width="13.09765625" style="2" customWidth="1"/>
    <col min="11" max="11" width="0.8984375" style="9" customWidth="1"/>
    <col min="12" max="12" width="15.3984375" style="73" customWidth="1"/>
    <col min="13" max="13" width="0.8984375" style="9" customWidth="1"/>
    <col min="14" max="14" width="14.296875" style="2" customWidth="1"/>
    <col min="15" max="15" width="0.8984375" style="9" customWidth="1"/>
    <col min="16" max="16" width="15.3984375" style="73" customWidth="1"/>
    <col min="17" max="17" width="0.8984375" style="176" customWidth="1"/>
    <col min="18" max="18" width="12.8984375" style="73" customWidth="1"/>
    <col min="19" max="19" width="0.8984375" style="176" customWidth="1"/>
    <col min="20" max="20" width="12.8984375" style="73" customWidth="1"/>
    <col min="21" max="21" width="1.3984375" style="9" customWidth="1"/>
    <col min="22" max="22" width="1.3984375" style="2" customWidth="1"/>
    <col min="23" max="16384" width="9.09765625" style="2"/>
  </cols>
  <sheetData>
    <row r="1" spans="1:23" s="32" customFormat="1" ht="19" customHeight="1" x14ac:dyDescent="0.4">
      <c r="A1" s="33" t="s">
        <v>157</v>
      </c>
      <c r="C1" s="46"/>
      <c r="D1" s="150"/>
      <c r="E1" s="46"/>
      <c r="G1" s="46"/>
      <c r="I1" s="46"/>
      <c r="K1" s="46"/>
      <c r="L1" s="150"/>
      <c r="M1" s="46"/>
      <c r="O1" s="46"/>
      <c r="P1" s="150"/>
      <c r="Q1" s="172"/>
      <c r="R1" s="150"/>
      <c r="S1" s="172"/>
      <c r="T1" s="150"/>
      <c r="U1" s="46"/>
    </row>
    <row r="2" spans="1:23" s="34" customFormat="1" ht="19" customHeight="1" x14ac:dyDescent="0.35">
      <c r="A2" s="72" t="s">
        <v>79</v>
      </c>
      <c r="C2" s="47"/>
      <c r="D2" s="151"/>
      <c r="E2" s="47"/>
      <c r="G2" s="47"/>
      <c r="I2" s="47"/>
      <c r="K2" s="47"/>
      <c r="L2" s="151"/>
      <c r="M2" s="47"/>
      <c r="O2" s="47"/>
      <c r="P2" s="151"/>
      <c r="Q2" s="173"/>
      <c r="R2" s="151"/>
      <c r="S2" s="173"/>
      <c r="T2" s="151"/>
      <c r="U2" s="47"/>
    </row>
    <row r="3" spans="1:23" s="34" customFormat="1" ht="19" customHeight="1" x14ac:dyDescent="0.35">
      <c r="A3" s="72"/>
      <c r="C3" s="47"/>
      <c r="D3" s="151"/>
      <c r="E3" s="47"/>
      <c r="G3" s="47"/>
      <c r="I3" s="47"/>
      <c r="K3" s="47"/>
      <c r="L3" s="151"/>
      <c r="M3" s="47"/>
      <c r="O3" s="47"/>
      <c r="P3" s="151"/>
      <c r="Q3" s="173"/>
      <c r="R3" s="151"/>
      <c r="S3" s="173"/>
      <c r="T3" s="151"/>
      <c r="U3" s="47"/>
    </row>
    <row r="4" spans="1:23" ht="19" customHeight="1" x14ac:dyDescent="0.65">
      <c r="B4" s="292" t="s">
        <v>184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"/>
    </row>
    <row r="5" spans="1:23" ht="19" customHeight="1" x14ac:dyDescent="0.6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 t="s">
        <v>98</v>
      </c>
      <c r="O5" s="231"/>
      <c r="P5" s="231"/>
      <c r="Q5" s="231"/>
      <c r="R5" s="231"/>
      <c r="S5" s="231"/>
      <c r="T5" s="231"/>
      <c r="U5" s="2"/>
    </row>
    <row r="6" spans="1:23" ht="19" customHeight="1" x14ac:dyDescent="0.6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 t="s">
        <v>201</v>
      </c>
      <c r="O6" s="231"/>
      <c r="P6" s="231"/>
      <c r="Q6" s="231"/>
      <c r="R6" s="231"/>
      <c r="S6" s="231"/>
      <c r="T6" s="231"/>
      <c r="U6" s="2"/>
    </row>
    <row r="7" spans="1:23" ht="18.649999999999999" customHeight="1" x14ac:dyDescent="0.3">
      <c r="C7" s="230"/>
      <c r="D7" s="152"/>
      <c r="E7" s="223"/>
      <c r="F7" s="223"/>
      <c r="G7" s="223"/>
      <c r="H7" s="223"/>
      <c r="I7" s="223"/>
      <c r="J7" s="294" t="s">
        <v>177</v>
      </c>
      <c r="K7" s="294"/>
      <c r="L7" s="294"/>
      <c r="M7" s="223"/>
      <c r="N7" s="232" t="s">
        <v>200</v>
      </c>
      <c r="O7" s="202"/>
      <c r="Q7" s="73"/>
      <c r="S7" s="73"/>
      <c r="U7" s="2"/>
    </row>
    <row r="8" spans="1:23" ht="19" customHeight="1" x14ac:dyDescent="0.65">
      <c r="C8" s="230"/>
      <c r="D8" s="152"/>
      <c r="E8" s="223"/>
      <c r="F8" s="223" t="s">
        <v>185</v>
      </c>
      <c r="G8" s="223"/>
      <c r="I8" s="223"/>
      <c r="J8" s="223"/>
      <c r="K8" s="223"/>
      <c r="L8" s="152"/>
      <c r="M8" s="223"/>
      <c r="N8" s="223"/>
      <c r="O8" s="75"/>
      <c r="Q8" s="73"/>
      <c r="S8" s="73"/>
      <c r="U8" s="2"/>
    </row>
    <row r="9" spans="1:23" ht="19" customHeight="1" x14ac:dyDescent="0.65">
      <c r="B9" s="5"/>
      <c r="C9" s="230"/>
      <c r="D9" s="152"/>
      <c r="E9" s="223"/>
      <c r="F9" s="223" t="s">
        <v>186</v>
      </c>
      <c r="G9" s="223"/>
      <c r="I9" s="223"/>
      <c r="J9" s="223"/>
      <c r="K9" s="223"/>
      <c r="L9" s="152"/>
      <c r="M9" s="223"/>
      <c r="O9" s="75"/>
      <c r="Q9" s="73"/>
      <c r="S9" s="73"/>
      <c r="U9" s="2"/>
    </row>
    <row r="10" spans="1:23" ht="19" customHeight="1" x14ac:dyDescent="0.3">
      <c r="C10" s="230"/>
      <c r="D10" s="152"/>
      <c r="E10" s="223"/>
      <c r="F10" s="223" t="s">
        <v>187</v>
      </c>
      <c r="G10" s="223"/>
      <c r="H10" s="223" t="s">
        <v>199</v>
      </c>
      <c r="I10" s="223"/>
      <c r="J10" s="223"/>
      <c r="K10" s="223"/>
      <c r="L10" s="152"/>
      <c r="M10" s="223"/>
      <c r="N10" s="223" t="s">
        <v>235</v>
      </c>
      <c r="O10" s="223"/>
      <c r="P10" s="153" t="s">
        <v>48</v>
      </c>
      <c r="Q10" s="174"/>
      <c r="R10" s="175"/>
      <c r="T10" s="175"/>
      <c r="U10" s="228"/>
    </row>
    <row r="11" spans="1:23" ht="19" customHeight="1" x14ac:dyDescent="0.3">
      <c r="B11" s="5" t="s">
        <v>195</v>
      </c>
      <c r="E11" s="223"/>
      <c r="F11" s="5" t="s">
        <v>188</v>
      </c>
      <c r="G11" s="223"/>
      <c r="H11" s="5" t="s">
        <v>236</v>
      </c>
      <c r="I11" s="223"/>
      <c r="J11" s="5"/>
      <c r="L11" s="153"/>
      <c r="M11" s="223"/>
      <c r="N11" s="5" t="s">
        <v>237</v>
      </c>
      <c r="O11" s="223"/>
      <c r="P11" s="153" t="s">
        <v>31</v>
      </c>
      <c r="Q11" s="152"/>
      <c r="R11" s="153" t="s">
        <v>32</v>
      </c>
      <c r="S11" s="152"/>
      <c r="U11" s="5"/>
    </row>
    <row r="12" spans="1:23" ht="19" customHeight="1" x14ac:dyDescent="0.3">
      <c r="B12" s="5" t="s">
        <v>26</v>
      </c>
      <c r="D12" s="153" t="s">
        <v>97</v>
      </c>
      <c r="E12" s="223"/>
      <c r="F12" s="5" t="s">
        <v>189</v>
      </c>
      <c r="G12" s="223"/>
      <c r="H12" s="5" t="s">
        <v>198</v>
      </c>
      <c r="I12" s="223"/>
      <c r="J12" s="5" t="s">
        <v>27</v>
      </c>
      <c r="K12" s="223"/>
      <c r="M12" s="223"/>
      <c r="N12" s="5" t="s">
        <v>238</v>
      </c>
      <c r="O12" s="223"/>
      <c r="P12" s="153" t="s">
        <v>47</v>
      </c>
      <c r="Q12" s="152"/>
      <c r="R12" s="153" t="s">
        <v>33</v>
      </c>
      <c r="S12" s="152"/>
      <c r="T12" s="153" t="s">
        <v>35</v>
      </c>
      <c r="U12" s="5"/>
    </row>
    <row r="13" spans="1:23" ht="19" customHeight="1" x14ac:dyDescent="0.3">
      <c r="B13" s="5" t="s">
        <v>196</v>
      </c>
      <c r="D13" s="153" t="s">
        <v>96</v>
      </c>
      <c r="E13" s="223"/>
      <c r="F13" s="5" t="s">
        <v>190</v>
      </c>
      <c r="G13" s="223"/>
      <c r="H13" s="5" t="s">
        <v>197</v>
      </c>
      <c r="I13" s="223"/>
      <c r="J13" s="5" t="s">
        <v>28</v>
      </c>
      <c r="K13" s="223"/>
      <c r="L13" s="153" t="s">
        <v>29</v>
      </c>
      <c r="M13" s="223"/>
      <c r="N13" s="5" t="s">
        <v>239</v>
      </c>
      <c r="O13" s="223"/>
      <c r="P13" s="153" t="s">
        <v>240</v>
      </c>
      <c r="Q13" s="152"/>
      <c r="R13" s="153" t="s">
        <v>34</v>
      </c>
      <c r="S13" s="152"/>
      <c r="T13" s="153" t="s">
        <v>36</v>
      </c>
      <c r="U13" s="5"/>
    </row>
    <row r="14" spans="1:23" ht="19" customHeight="1" x14ac:dyDescent="0.3">
      <c r="A14" s="2"/>
      <c r="B14" s="283" t="s">
        <v>50</v>
      </c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29"/>
      <c r="V14" s="8"/>
      <c r="W14" s="5"/>
    </row>
    <row r="15" spans="1:23" ht="19" customHeight="1" x14ac:dyDescent="0.3">
      <c r="A15" s="1" t="s">
        <v>137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8"/>
      <c r="W15" s="5"/>
    </row>
    <row r="16" spans="1:23" ht="19" customHeight="1" x14ac:dyDescent="0.3">
      <c r="A16" s="61" t="s">
        <v>136</v>
      </c>
      <c r="B16" s="158">
        <v>6499830</v>
      </c>
      <c r="C16" s="63"/>
      <c r="D16" s="158">
        <v>1532321</v>
      </c>
      <c r="E16" s="63"/>
      <c r="F16" s="158">
        <v>-423185</v>
      </c>
      <c r="G16" s="63"/>
      <c r="H16" s="158">
        <v>-129337</v>
      </c>
      <c r="I16" s="63"/>
      <c r="J16" s="158">
        <v>503800</v>
      </c>
      <c r="K16" s="63"/>
      <c r="L16" s="158">
        <v>3627201</v>
      </c>
      <c r="M16" s="63"/>
      <c r="N16" s="158">
        <v>-24927</v>
      </c>
      <c r="O16" s="63"/>
      <c r="P16" s="158">
        <f>SUM(B16:N16)</f>
        <v>11585703</v>
      </c>
      <c r="Q16" s="63"/>
      <c r="R16" s="158">
        <v>774099</v>
      </c>
      <c r="S16" s="63"/>
      <c r="T16" s="158">
        <f>SUM(P16:R16)</f>
        <v>12359802</v>
      </c>
      <c r="U16" s="12"/>
    </row>
    <row r="17" spans="1:21" s="7" customFormat="1" ht="19" customHeight="1" x14ac:dyDescent="0.3">
      <c r="A17" s="1" t="s">
        <v>75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12"/>
    </row>
    <row r="18" spans="1:21" s="7" customFormat="1" ht="19" customHeight="1" x14ac:dyDescent="0.3">
      <c r="A18" s="6" t="s">
        <v>241</v>
      </c>
      <c r="B18" s="76">
        <v>0</v>
      </c>
      <c r="C18" s="66"/>
      <c r="D18" s="76">
        <v>0</v>
      </c>
      <c r="E18" s="66"/>
      <c r="F18" s="76">
        <v>0</v>
      </c>
      <c r="G18" s="66"/>
      <c r="H18" s="76">
        <v>0</v>
      </c>
      <c r="I18" s="66"/>
      <c r="J18" s="76">
        <v>0</v>
      </c>
      <c r="K18" s="66"/>
      <c r="L18" s="76">
        <v>314788</v>
      </c>
      <c r="M18" s="66"/>
      <c r="N18" s="76">
        <v>0</v>
      </c>
      <c r="O18" s="66"/>
      <c r="P18" s="76">
        <f>SUM(B18:N18)</f>
        <v>314788</v>
      </c>
      <c r="Q18" s="66"/>
      <c r="R18" s="76">
        <v>36569</v>
      </c>
      <c r="S18" s="66"/>
      <c r="T18" s="76">
        <f>SUM(P18:R18)</f>
        <v>351357</v>
      </c>
      <c r="U18" s="12"/>
    </row>
    <row r="19" spans="1:21" s="7" customFormat="1" ht="19" customHeight="1" x14ac:dyDescent="0.3">
      <c r="A19" s="1" t="s">
        <v>76</v>
      </c>
      <c r="B19" s="57">
        <f>SUM(B18)</f>
        <v>0</v>
      </c>
      <c r="C19" s="63"/>
      <c r="D19" s="57">
        <f>SUM(D18)</f>
        <v>0</v>
      </c>
      <c r="E19" s="63"/>
      <c r="F19" s="57">
        <f>SUM(F18)</f>
        <v>0</v>
      </c>
      <c r="G19" s="63"/>
      <c r="H19" s="57">
        <f>SUM(H18)</f>
        <v>0</v>
      </c>
      <c r="I19" s="63"/>
      <c r="J19" s="57">
        <f>SUM(J18)</f>
        <v>0</v>
      </c>
      <c r="K19" s="63"/>
      <c r="L19" s="57">
        <f>SUM(L18)</f>
        <v>314788</v>
      </c>
      <c r="M19" s="63"/>
      <c r="N19" s="57">
        <f>SUM(N18)</f>
        <v>0</v>
      </c>
      <c r="O19" s="63"/>
      <c r="P19" s="57">
        <f>SUM(P18)</f>
        <v>314788</v>
      </c>
      <c r="Q19" s="63"/>
      <c r="R19" s="57">
        <f>SUM(R18)</f>
        <v>36569</v>
      </c>
      <c r="S19" s="63"/>
      <c r="T19" s="57">
        <f>SUM(T18)</f>
        <v>351357</v>
      </c>
      <c r="U19" s="12"/>
    </row>
    <row r="20" spans="1:21" ht="19" customHeight="1" thickBot="1" x14ac:dyDescent="0.35">
      <c r="A20" s="23" t="s">
        <v>135</v>
      </c>
      <c r="B20" s="70">
        <f>B16+B19</f>
        <v>6499830</v>
      </c>
      <c r="C20" s="63"/>
      <c r="D20" s="70">
        <f>D16+D19</f>
        <v>1532321</v>
      </c>
      <c r="E20" s="63"/>
      <c r="F20" s="70">
        <f>F16+F19</f>
        <v>-423185</v>
      </c>
      <c r="G20" s="63"/>
      <c r="H20" s="70">
        <f>H16+H19</f>
        <v>-129337</v>
      </c>
      <c r="I20" s="63"/>
      <c r="J20" s="70">
        <f>J16+J19</f>
        <v>503800</v>
      </c>
      <c r="K20" s="63"/>
      <c r="L20" s="70">
        <f>L16+L19</f>
        <v>3941989</v>
      </c>
      <c r="M20" s="63"/>
      <c r="N20" s="70">
        <f>N16+N19</f>
        <v>-24927</v>
      </c>
      <c r="O20" s="63"/>
      <c r="P20" s="70">
        <f>P16+P19</f>
        <v>11900491</v>
      </c>
      <c r="Q20" s="63"/>
      <c r="R20" s="70">
        <f>R16+R19</f>
        <v>810668</v>
      </c>
      <c r="S20" s="63"/>
      <c r="T20" s="70">
        <f>T16+T19</f>
        <v>12711159</v>
      </c>
      <c r="U20" s="14"/>
    </row>
    <row r="21" spans="1:21" ht="18.75" customHeight="1" thickTop="1" x14ac:dyDescent="0.3">
      <c r="A21" s="23"/>
      <c r="B21" s="21"/>
      <c r="C21" s="21"/>
      <c r="D21" s="63"/>
      <c r="E21" s="21"/>
      <c r="F21" s="21"/>
      <c r="G21" s="21"/>
      <c r="H21" s="21"/>
      <c r="I21" s="21"/>
      <c r="J21" s="21"/>
      <c r="K21" s="21"/>
      <c r="L21" s="63"/>
      <c r="M21" s="21"/>
      <c r="N21" s="21"/>
      <c r="O21" s="21"/>
      <c r="P21" s="63"/>
      <c r="Q21" s="63"/>
      <c r="R21" s="63"/>
      <c r="S21" s="63"/>
      <c r="T21" s="63"/>
      <c r="U21" s="14"/>
    </row>
    <row r="22" spans="1:21" ht="23.25" customHeight="1" x14ac:dyDescent="0.3">
      <c r="U22" s="2"/>
    </row>
  </sheetData>
  <mergeCells count="3">
    <mergeCell ref="B4:T4"/>
    <mergeCell ref="J7:L7"/>
    <mergeCell ref="B14:T14"/>
  </mergeCells>
  <pageMargins left="0.8" right="0.8" top="0.48" bottom="0.5" header="0.5" footer="0.5"/>
  <pageSetup paperSize="9" scale="75" firstPageNumber="10" fitToHeight="0" orientation="landscape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F1DE4-C4EA-4CD0-B9D0-E2C2097000B9}">
  <sheetPr>
    <pageSetUpPr fitToPage="1"/>
  </sheetPr>
  <dimension ref="A1:W25"/>
  <sheetViews>
    <sheetView view="pageBreakPreview" zoomScale="80" zoomScaleNormal="70" zoomScaleSheetLayoutView="80" workbookViewId="0">
      <selection activeCell="J21" sqref="J21"/>
    </sheetView>
  </sheetViews>
  <sheetFormatPr defaultColWidth="9.09765625" defaultRowHeight="23.25" customHeight="1" x14ac:dyDescent="0.3"/>
  <cols>
    <col min="1" max="1" width="46.09765625" style="6" customWidth="1"/>
    <col min="2" max="2" width="13.09765625" style="2" customWidth="1"/>
    <col min="3" max="3" width="0.8984375" style="9" customWidth="1"/>
    <col min="4" max="4" width="13.09765625" style="73" customWidth="1"/>
    <col min="5" max="5" width="0.8984375" style="9" customWidth="1"/>
    <col min="6" max="6" width="15.59765625" style="2" customWidth="1"/>
    <col min="7" max="7" width="0.8984375" style="9" customWidth="1"/>
    <col min="8" max="8" width="15.3984375" style="2" customWidth="1"/>
    <col min="9" max="9" width="0.8984375" style="9" customWidth="1"/>
    <col min="10" max="10" width="13.09765625" style="2" customWidth="1"/>
    <col min="11" max="11" width="0.8984375" style="9" customWidth="1"/>
    <col min="12" max="12" width="15.3984375" style="73" customWidth="1"/>
    <col min="13" max="13" width="0.8984375" style="9" customWidth="1"/>
    <col min="14" max="14" width="14.296875" style="2" customWidth="1"/>
    <col min="15" max="15" width="0.8984375" style="9" customWidth="1"/>
    <col min="16" max="16" width="15.3984375" style="73" customWidth="1"/>
    <col min="17" max="17" width="0.8984375" style="176" customWidth="1"/>
    <col min="18" max="18" width="12.8984375" style="73" customWidth="1"/>
    <col min="19" max="19" width="0.8984375" style="176" customWidth="1"/>
    <col min="20" max="20" width="12.8984375" style="73" customWidth="1"/>
    <col min="21" max="21" width="1.3984375" style="9" customWidth="1"/>
    <col min="22" max="22" width="1.3984375" style="2" customWidth="1"/>
    <col min="23" max="16384" width="9.09765625" style="2"/>
  </cols>
  <sheetData>
    <row r="1" spans="1:23" s="32" customFormat="1" ht="19" customHeight="1" x14ac:dyDescent="0.4">
      <c r="A1" s="33" t="s">
        <v>157</v>
      </c>
      <c r="C1" s="46"/>
      <c r="D1" s="150"/>
      <c r="E1" s="46"/>
      <c r="G1" s="46"/>
      <c r="I1" s="46"/>
      <c r="K1" s="46"/>
      <c r="L1" s="150"/>
      <c r="M1" s="46"/>
      <c r="O1" s="46"/>
      <c r="P1" s="150"/>
      <c r="Q1" s="172"/>
      <c r="R1" s="150"/>
      <c r="S1" s="172"/>
      <c r="T1" s="150"/>
      <c r="U1" s="46"/>
    </row>
    <row r="2" spans="1:23" s="34" customFormat="1" ht="19" customHeight="1" x14ac:dyDescent="0.35">
      <c r="A2" s="72" t="s">
        <v>79</v>
      </c>
      <c r="C2" s="47"/>
      <c r="D2" s="151"/>
      <c r="E2" s="47"/>
      <c r="G2" s="47"/>
      <c r="I2" s="47"/>
      <c r="K2" s="47"/>
      <c r="L2" s="151"/>
      <c r="M2" s="47"/>
      <c r="O2" s="47"/>
      <c r="P2" s="151"/>
      <c r="Q2" s="173"/>
      <c r="R2" s="151"/>
      <c r="S2" s="173"/>
      <c r="T2" s="151"/>
      <c r="U2" s="47"/>
    </row>
    <row r="3" spans="1:23" s="34" customFormat="1" ht="19" customHeight="1" x14ac:dyDescent="0.35">
      <c r="A3" s="72"/>
      <c r="C3" s="47"/>
      <c r="D3" s="151"/>
      <c r="E3" s="47"/>
      <c r="G3" s="47"/>
      <c r="I3" s="47"/>
      <c r="K3" s="47"/>
      <c r="L3" s="151"/>
      <c r="M3" s="47"/>
      <c r="O3" s="47"/>
      <c r="P3" s="151"/>
      <c r="Q3" s="173"/>
      <c r="R3" s="151"/>
      <c r="S3" s="173"/>
      <c r="T3" s="151"/>
      <c r="U3" s="47"/>
    </row>
    <row r="4" spans="1:23" ht="19" customHeight="1" x14ac:dyDescent="0.65">
      <c r="B4" s="292" t="s">
        <v>184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"/>
    </row>
    <row r="5" spans="1:23" ht="19" customHeight="1" x14ac:dyDescent="0.65">
      <c r="B5" s="221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 t="s">
        <v>98</v>
      </c>
      <c r="O5" s="222"/>
      <c r="P5" s="222"/>
      <c r="Q5" s="222"/>
      <c r="R5" s="222"/>
      <c r="S5" s="222"/>
      <c r="T5" s="222"/>
      <c r="U5" s="2"/>
    </row>
    <row r="6" spans="1:23" ht="19" customHeight="1" x14ac:dyDescent="0.65">
      <c r="B6" s="221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 t="s">
        <v>201</v>
      </c>
      <c r="O6" s="222"/>
      <c r="P6" s="222"/>
      <c r="Q6" s="222"/>
      <c r="R6" s="222"/>
      <c r="S6" s="222"/>
      <c r="T6" s="222"/>
      <c r="U6" s="2"/>
    </row>
    <row r="7" spans="1:23" ht="18.649999999999999" customHeight="1" x14ac:dyDescent="0.3">
      <c r="C7" s="221"/>
      <c r="D7" s="152"/>
      <c r="E7" s="223"/>
      <c r="F7" s="223"/>
      <c r="G7" s="223"/>
      <c r="H7" s="223"/>
      <c r="I7" s="223"/>
      <c r="J7" s="294" t="s">
        <v>177</v>
      </c>
      <c r="K7" s="294"/>
      <c r="L7" s="294"/>
      <c r="M7" s="223"/>
      <c r="N7" s="193" t="s">
        <v>200</v>
      </c>
      <c r="O7" s="202"/>
      <c r="Q7" s="73"/>
      <c r="S7" s="73"/>
      <c r="U7" s="2"/>
    </row>
    <row r="8" spans="1:23" ht="19" customHeight="1" x14ac:dyDescent="0.65">
      <c r="C8" s="221"/>
      <c r="D8" s="152"/>
      <c r="E8" s="223"/>
      <c r="F8" s="223" t="s">
        <v>185</v>
      </c>
      <c r="G8" s="223"/>
      <c r="I8" s="223"/>
      <c r="J8" s="223"/>
      <c r="K8" s="223"/>
      <c r="L8" s="152"/>
      <c r="M8" s="223"/>
      <c r="N8" s="223"/>
      <c r="O8" s="75"/>
      <c r="Q8" s="73"/>
      <c r="S8" s="73"/>
      <c r="U8" s="2"/>
    </row>
    <row r="9" spans="1:23" ht="19" customHeight="1" x14ac:dyDescent="0.65">
      <c r="B9" s="5"/>
      <c r="C9" s="221"/>
      <c r="D9" s="152"/>
      <c r="E9" s="223"/>
      <c r="F9" s="223" t="s">
        <v>186</v>
      </c>
      <c r="G9" s="223"/>
      <c r="I9" s="223"/>
      <c r="J9" s="223"/>
      <c r="K9" s="223"/>
      <c r="L9" s="152"/>
      <c r="M9" s="223"/>
      <c r="O9" s="75"/>
      <c r="Q9" s="73"/>
      <c r="S9" s="73"/>
      <c r="U9" s="2"/>
    </row>
    <row r="10" spans="1:23" ht="19" customHeight="1" x14ac:dyDescent="0.3">
      <c r="C10" s="221"/>
      <c r="D10" s="152"/>
      <c r="E10" s="223"/>
      <c r="F10" s="223" t="s">
        <v>187</v>
      </c>
      <c r="G10" s="223"/>
      <c r="H10" s="223" t="s">
        <v>199</v>
      </c>
      <c r="I10" s="223"/>
      <c r="J10" s="223"/>
      <c r="K10" s="223"/>
      <c r="L10" s="152"/>
      <c r="M10" s="223"/>
      <c r="N10" s="223" t="s">
        <v>235</v>
      </c>
      <c r="O10" s="223"/>
      <c r="P10" s="153" t="s">
        <v>48</v>
      </c>
      <c r="Q10" s="174"/>
      <c r="R10" s="175"/>
      <c r="T10" s="175"/>
      <c r="U10" s="219"/>
    </row>
    <row r="11" spans="1:23" ht="19" customHeight="1" x14ac:dyDescent="0.3">
      <c r="B11" s="5" t="s">
        <v>195</v>
      </c>
      <c r="E11" s="223"/>
      <c r="F11" s="5" t="s">
        <v>188</v>
      </c>
      <c r="G11" s="223"/>
      <c r="H11" s="5" t="s">
        <v>236</v>
      </c>
      <c r="I11" s="223"/>
      <c r="J11" s="5"/>
      <c r="L11" s="153"/>
      <c r="M11" s="223"/>
      <c r="N11" s="5" t="s">
        <v>237</v>
      </c>
      <c r="O11" s="223"/>
      <c r="P11" s="153" t="s">
        <v>31</v>
      </c>
      <c r="Q11" s="152"/>
      <c r="R11" s="153" t="s">
        <v>32</v>
      </c>
      <c r="S11" s="152"/>
      <c r="U11" s="5"/>
    </row>
    <row r="12" spans="1:23" ht="19" customHeight="1" x14ac:dyDescent="0.3">
      <c r="B12" s="5" t="s">
        <v>26</v>
      </c>
      <c r="D12" s="153" t="s">
        <v>97</v>
      </c>
      <c r="E12" s="223"/>
      <c r="F12" s="5" t="s">
        <v>189</v>
      </c>
      <c r="G12" s="223"/>
      <c r="H12" s="5" t="s">
        <v>198</v>
      </c>
      <c r="I12" s="223"/>
      <c r="J12" s="5" t="s">
        <v>27</v>
      </c>
      <c r="K12" s="223"/>
      <c r="M12" s="223"/>
      <c r="N12" s="5" t="s">
        <v>238</v>
      </c>
      <c r="O12" s="223"/>
      <c r="P12" s="153" t="s">
        <v>47</v>
      </c>
      <c r="Q12" s="152"/>
      <c r="R12" s="153" t="s">
        <v>33</v>
      </c>
      <c r="S12" s="152"/>
      <c r="T12" s="153" t="s">
        <v>35</v>
      </c>
      <c r="U12" s="5"/>
    </row>
    <row r="13" spans="1:23" ht="19" customHeight="1" x14ac:dyDescent="0.3">
      <c r="B13" s="5" t="s">
        <v>196</v>
      </c>
      <c r="D13" s="153" t="s">
        <v>96</v>
      </c>
      <c r="E13" s="223"/>
      <c r="F13" s="5" t="s">
        <v>190</v>
      </c>
      <c r="G13" s="223"/>
      <c r="H13" s="5" t="s">
        <v>197</v>
      </c>
      <c r="I13" s="223"/>
      <c r="J13" s="5" t="s">
        <v>28</v>
      </c>
      <c r="K13" s="223"/>
      <c r="L13" s="153" t="s">
        <v>29</v>
      </c>
      <c r="M13" s="223"/>
      <c r="N13" s="5" t="s">
        <v>239</v>
      </c>
      <c r="O13" s="223"/>
      <c r="P13" s="153" t="s">
        <v>240</v>
      </c>
      <c r="Q13" s="152"/>
      <c r="R13" s="153" t="s">
        <v>34</v>
      </c>
      <c r="S13" s="152"/>
      <c r="T13" s="153" t="s">
        <v>36</v>
      </c>
      <c r="U13" s="5"/>
    </row>
    <row r="14" spans="1:23" ht="19" customHeight="1" x14ac:dyDescent="0.3">
      <c r="A14" s="2"/>
      <c r="B14" s="283" t="s">
        <v>50</v>
      </c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20"/>
      <c r="V14" s="8"/>
      <c r="W14" s="5"/>
    </row>
    <row r="15" spans="1:23" ht="19" customHeight="1" x14ac:dyDescent="0.3">
      <c r="A15" s="1" t="s">
        <v>267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8"/>
      <c r="W15" s="5"/>
    </row>
    <row r="16" spans="1:23" ht="19" customHeight="1" x14ac:dyDescent="0.3">
      <c r="A16" s="61" t="s">
        <v>268</v>
      </c>
      <c r="B16" s="158">
        <v>6499830</v>
      </c>
      <c r="C16" s="63"/>
      <c r="D16" s="158">
        <v>1532321</v>
      </c>
      <c r="E16" s="63"/>
      <c r="F16" s="158">
        <v>-423185</v>
      </c>
      <c r="G16" s="63"/>
      <c r="H16" s="158">
        <v>-129337</v>
      </c>
      <c r="I16" s="63"/>
      <c r="J16" s="158">
        <v>519900</v>
      </c>
      <c r="K16" s="63"/>
      <c r="L16" s="158">
        <v>4864947</v>
      </c>
      <c r="M16" s="63"/>
      <c r="N16" s="158">
        <v>-24927</v>
      </c>
      <c r="O16" s="63"/>
      <c r="P16" s="158">
        <v>12839549</v>
      </c>
      <c r="Q16" s="63"/>
      <c r="R16" s="158">
        <v>874375</v>
      </c>
      <c r="S16" s="63"/>
      <c r="T16" s="158">
        <f>SUM(P16:R16)</f>
        <v>13713924</v>
      </c>
      <c r="U16" s="12"/>
    </row>
    <row r="17" spans="1:21" s="7" customFormat="1" ht="19" customHeight="1" x14ac:dyDescent="0.3">
      <c r="A17" s="1" t="s">
        <v>75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12"/>
    </row>
    <row r="18" spans="1:21" s="7" customFormat="1" ht="19" customHeight="1" x14ac:dyDescent="0.3">
      <c r="A18" s="6" t="s">
        <v>241</v>
      </c>
      <c r="B18" s="76">
        <v>0</v>
      </c>
      <c r="C18" s="66"/>
      <c r="D18" s="76">
        <v>0</v>
      </c>
      <c r="E18" s="66"/>
      <c r="F18" s="76">
        <v>0</v>
      </c>
      <c r="G18" s="66"/>
      <c r="H18" s="76">
        <v>0</v>
      </c>
      <c r="I18" s="66"/>
      <c r="J18" s="76">
        <v>0</v>
      </c>
      <c r="K18" s="66"/>
      <c r="L18" s="76">
        <v>480639</v>
      </c>
      <c r="M18" s="66"/>
      <c r="N18" s="76">
        <v>0</v>
      </c>
      <c r="O18" s="66"/>
      <c r="P18" s="76">
        <f>SUM(B18:N18)</f>
        <v>480639</v>
      </c>
      <c r="Q18" s="66"/>
      <c r="R18" s="76">
        <f>PL!C95</f>
        <v>35231</v>
      </c>
      <c r="S18" s="66"/>
      <c r="T18" s="76">
        <f>SUM(P18:R18)</f>
        <v>515870</v>
      </c>
      <c r="U18" s="12"/>
    </row>
    <row r="19" spans="1:21" s="7" customFormat="1" ht="19" customHeight="1" x14ac:dyDescent="0.3">
      <c r="A19" s="1" t="s">
        <v>76</v>
      </c>
      <c r="B19" s="57">
        <f>SUM(B18)</f>
        <v>0</v>
      </c>
      <c r="C19" s="63"/>
      <c r="D19" s="57">
        <f>SUM(D18)</f>
        <v>0</v>
      </c>
      <c r="E19" s="63"/>
      <c r="F19" s="57">
        <f>SUM(F18)</f>
        <v>0</v>
      </c>
      <c r="G19" s="63"/>
      <c r="H19" s="57">
        <f>SUM(H18)</f>
        <v>0</v>
      </c>
      <c r="I19" s="63"/>
      <c r="J19" s="57">
        <f>SUM(J18)</f>
        <v>0</v>
      </c>
      <c r="K19" s="63"/>
      <c r="L19" s="57">
        <f>SUM(L18)</f>
        <v>480639</v>
      </c>
      <c r="M19" s="63"/>
      <c r="N19" s="57">
        <f>SUM(N18)</f>
        <v>0</v>
      </c>
      <c r="O19" s="63"/>
      <c r="P19" s="57">
        <f>SUM(P18)</f>
        <v>480639</v>
      </c>
      <c r="Q19" s="63"/>
      <c r="R19" s="57">
        <f>SUM(R18)</f>
        <v>35231</v>
      </c>
      <c r="S19" s="63"/>
      <c r="T19" s="57">
        <f>SUM(T18)</f>
        <v>515870</v>
      </c>
      <c r="U19" s="12"/>
    </row>
    <row r="20" spans="1:21" s="7" customFormat="1" ht="19" customHeight="1" x14ac:dyDescent="0.3">
      <c r="A20" s="1"/>
      <c r="B20" s="178"/>
      <c r="C20" s="63"/>
      <c r="D20" s="178"/>
      <c r="E20" s="63"/>
      <c r="F20" s="178"/>
      <c r="G20" s="63"/>
      <c r="H20" s="178"/>
      <c r="I20" s="63"/>
      <c r="J20" s="178"/>
      <c r="K20" s="63"/>
      <c r="L20" s="178"/>
      <c r="M20" s="63"/>
      <c r="N20" s="178"/>
      <c r="O20" s="63"/>
      <c r="P20" s="178"/>
      <c r="Q20" s="63"/>
      <c r="R20" s="178"/>
      <c r="S20" s="63"/>
      <c r="T20" s="178"/>
      <c r="U20" s="12"/>
    </row>
    <row r="21" spans="1:21" s="7" customFormat="1" ht="19" customHeight="1" x14ac:dyDescent="0.3">
      <c r="A21" s="6" t="s">
        <v>70</v>
      </c>
      <c r="B21" s="65">
        <v>0</v>
      </c>
      <c r="C21" s="66"/>
      <c r="D21" s="65">
        <v>0</v>
      </c>
      <c r="E21" s="66"/>
      <c r="F21" s="65">
        <v>0</v>
      </c>
      <c r="G21" s="66"/>
      <c r="H21" s="65">
        <v>0</v>
      </c>
      <c r="I21" s="66"/>
      <c r="J21" s="65">
        <v>270548</v>
      </c>
      <c r="K21" s="66"/>
      <c r="L21" s="65">
        <v>-270548</v>
      </c>
      <c r="M21" s="66"/>
      <c r="N21" s="65">
        <v>0</v>
      </c>
      <c r="O21" s="66"/>
      <c r="P21" s="65">
        <v>0</v>
      </c>
      <c r="Q21" s="66"/>
      <c r="R21" s="65">
        <v>0</v>
      </c>
      <c r="S21" s="66"/>
      <c r="T21" s="65">
        <f>SUM(P21:R21)</f>
        <v>0</v>
      </c>
      <c r="U21" s="12"/>
    </row>
    <row r="22" spans="1:21" s="7" customFormat="1" ht="19" customHeight="1" x14ac:dyDescent="0.3">
      <c r="A22" s="6"/>
      <c r="B22" s="274"/>
      <c r="C22" s="66"/>
      <c r="D22" s="274"/>
      <c r="E22" s="66"/>
      <c r="F22" s="66"/>
      <c r="G22" s="66"/>
      <c r="H22" s="66"/>
      <c r="I22" s="66"/>
      <c r="J22" s="274"/>
      <c r="K22" s="66"/>
      <c r="L22" s="66"/>
      <c r="M22" s="66"/>
      <c r="N22" s="66"/>
      <c r="O22" s="66"/>
      <c r="P22" s="274"/>
      <c r="Q22" s="66"/>
      <c r="R22" s="66"/>
      <c r="S22" s="66"/>
      <c r="T22" s="66"/>
      <c r="U22" s="12"/>
    </row>
    <row r="23" spans="1:21" ht="19" customHeight="1" thickBot="1" x14ac:dyDescent="0.35">
      <c r="A23" s="23" t="s">
        <v>269</v>
      </c>
      <c r="B23" s="273">
        <f>B16+B19+B21</f>
        <v>6499830</v>
      </c>
      <c r="C23" s="63"/>
      <c r="D23" s="273">
        <f>D16+D19+D21</f>
        <v>1532321</v>
      </c>
      <c r="E23" s="63"/>
      <c r="F23" s="273">
        <f>F16+F19+F21</f>
        <v>-423185</v>
      </c>
      <c r="G23" s="63"/>
      <c r="H23" s="273">
        <f>H16+H19+H21</f>
        <v>-129337</v>
      </c>
      <c r="I23" s="63"/>
      <c r="J23" s="273">
        <f>J16+J19+J21</f>
        <v>790448</v>
      </c>
      <c r="K23" s="63"/>
      <c r="L23" s="273">
        <f>L16+L19+L21</f>
        <v>5075038</v>
      </c>
      <c r="M23" s="63"/>
      <c r="N23" s="273">
        <f>N16+N19+N21</f>
        <v>-24927</v>
      </c>
      <c r="O23" s="63"/>
      <c r="P23" s="273">
        <f>P16+P19+P21</f>
        <v>13320188</v>
      </c>
      <c r="Q23" s="63"/>
      <c r="R23" s="273">
        <f>R16+R19+R21</f>
        <v>909606</v>
      </c>
      <c r="S23" s="63"/>
      <c r="T23" s="273">
        <f>T16+T19+T21</f>
        <v>14229794</v>
      </c>
      <c r="U23" s="14"/>
    </row>
    <row r="24" spans="1:21" ht="18.75" customHeight="1" thickTop="1" x14ac:dyDescent="0.3">
      <c r="A24" s="23"/>
      <c r="B24" s="21"/>
      <c r="C24" s="21"/>
      <c r="D24" s="63"/>
      <c r="E24" s="21"/>
      <c r="F24" s="21"/>
      <c r="G24" s="21"/>
      <c r="H24" s="21"/>
      <c r="I24" s="21"/>
      <c r="J24" s="21"/>
      <c r="K24" s="21"/>
      <c r="L24" s="63"/>
      <c r="M24" s="21"/>
      <c r="N24" s="21"/>
      <c r="O24" s="21"/>
      <c r="P24" s="63"/>
      <c r="Q24" s="63"/>
      <c r="R24" s="63"/>
      <c r="S24" s="63"/>
      <c r="T24" s="63"/>
      <c r="U24" s="14"/>
    </row>
    <row r="25" spans="1:21" ht="23.25" customHeight="1" x14ac:dyDescent="0.3">
      <c r="U25" s="2"/>
    </row>
  </sheetData>
  <mergeCells count="3">
    <mergeCell ref="B4:T4"/>
    <mergeCell ref="J7:L7"/>
    <mergeCell ref="B14:T14"/>
  </mergeCells>
  <pageMargins left="0.8" right="0.7" top="0.48" bottom="0.5" header="0.5" footer="0.5"/>
  <pageSetup paperSize="9" scale="76" firstPageNumber="11" fitToHeight="0" orientation="landscape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3AD2-1B4E-499A-B2BF-65DA713CB58D}">
  <sheetPr>
    <pageSetUpPr fitToPage="1"/>
  </sheetPr>
  <dimension ref="A1:S26"/>
  <sheetViews>
    <sheetView view="pageBreakPreview" zoomScale="85" zoomScaleNormal="93" zoomScaleSheetLayoutView="85" workbookViewId="0">
      <selection activeCell="H13" sqref="H13"/>
    </sheetView>
  </sheetViews>
  <sheetFormatPr defaultColWidth="9.09765625" defaultRowHeight="23.25" customHeight="1" x14ac:dyDescent="0.3"/>
  <cols>
    <col min="1" max="1" width="64.69921875" style="6" customWidth="1"/>
    <col min="2" max="2" width="15.09765625" style="2" customWidth="1"/>
    <col min="3" max="3" width="1.59765625" style="9" customWidth="1"/>
    <col min="4" max="4" width="15.09765625" style="2" customWidth="1"/>
    <col min="5" max="5" width="1.59765625" style="9" customWidth="1"/>
    <col min="6" max="6" width="15.09765625" style="2" customWidth="1"/>
    <col min="7" max="7" width="1.59765625" style="9" customWidth="1"/>
    <col min="8" max="8" width="15.09765625" style="2" customWidth="1"/>
    <col min="9" max="9" width="1.59765625" style="9" customWidth="1"/>
    <col min="10" max="10" width="15.09765625" style="2" customWidth="1"/>
    <col min="11" max="11" width="1" style="2" customWidth="1"/>
    <col min="12" max="12" width="14.69921875" style="2" customWidth="1"/>
    <col min="13" max="13" width="1.3984375" style="9" customWidth="1"/>
    <col min="14" max="14" width="12.09765625" style="2" customWidth="1"/>
    <col min="15" max="15" width="1.3984375" style="9" customWidth="1"/>
    <col min="16" max="16" width="11.8984375" style="2" customWidth="1"/>
    <col min="17" max="17" width="1.3984375" style="9" customWidth="1"/>
    <col min="18" max="18" width="1.3984375" style="2" customWidth="1"/>
    <col min="19" max="16384" width="9.09765625" style="2"/>
  </cols>
  <sheetData>
    <row r="1" spans="1:19" s="32" customFormat="1" ht="21" customHeight="1" x14ac:dyDescent="0.4">
      <c r="A1" s="33" t="s">
        <v>157</v>
      </c>
      <c r="C1" s="46"/>
      <c r="E1" s="46"/>
      <c r="G1" s="46"/>
      <c r="I1" s="46"/>
      <c r="M1" s="46"/>
      <c r="O1" s="46"/>
      <c r="Q1" s="46"/>
      <c r="R1" s="225"/>
    </row>
    <row r="2" spans="1:19" s="34" customFormat="1" ht="21" customHeight="1" x14ac:dyDescent="0.35">
      <c r="A2" s="72" t="s">
        <v>79</v>
      </c>
      <c r="C2" s="47"/>
      <c r="E2" s="47"/>
      <c r="G2" s="47"/>
      <c r="I2" s="47"/>
      <c r="M2" s="47"/>
      <c r="O2" s="47"/>
      <c r="Q2" s="47"/>
      <c r="R2" s="40"/>
    </row>
    <row r="3" spans="1:19" s="34" customFormat="1" ht="21" customHeight="1" x14ac:dyDescent="0.35">
      <c r="A3" s="291"/>
      <c r="B3" s="291"/>
      <c r="C3" s="291"/>
      <c r="D3" s="47"/>
      <c r="E3" s="47"/>
      <c r="G3" s="47"/>
      <c r="I3" s="47"/>
      <c r="M3" s="47"/>
      <c r="O3" s="47"/>
      <c r="Q3" s="47"/>
      <c r="R3" s="226"/>
    </row>
    <row r="4" spans="1:19" ht="21" customHeight="1" x14ac:dyDescent="0.3">
      <c r="B4" s="292" t="s">
        <v>191</v>
      </c>
      <c r="C4" s="292"/>
      <c r="D4" s="292"/>
      <c r="E4" s="292"/>
      <c r="F4" s="292"/>
      <c r="G4" s="292"/>
      <c r="H4" s="292"/>
      <c r="I4" s="292"/>
      <c r="J4" s="292"/>
      <c r="K4" s="230"/>
      <c r="L4" s="230"/>
      <c r="M4" s="230"/>
      <c r="N4" s="230"/>
      <c r="O4" s="230"/>
      <c r="P4" s="230"/>
      <c r="Q4" s="230"/>
      <c r="R4" s="14"/>
    </row>
    <row r="5" spans="1:19" ht="21" customHeight="1" x14ac:dyDescent="0.3">
      <c r="C5" s="230"/>
      <c r="D5" s="223"/>
      <c r="E5" s="223"/>
      <c r="F5" s="289" t="s">
        <v>177</v>
      </c>
      <c r="G5" s="289"/>
      <c r="H5" s="289"/>
      <c r="I5" s="223"/>
      <c r="J5" s="223"/>
      <c r="K5" s="223"/>
      <c r="L5" s="223"/>
      <c r="M5" s="11"/>
      <c r="N5" s="11"/>
      <c r="O5" s="230"/>
      <c r="P5" s="228"/>
      <c r="R5" s="228"/>
      <c r="S5" s="228"/>
    </row>
    <row r="6" spans="1:19" ht="21" customHeight="1" x14ac:dyDescent="0.3">
      <c r="B6" s="5" t="s">
        <v>195</v>
      </c>
      <c r="E6" s="223"/>
      <c r="F6" s="5"/>
      <c r="H6" s="5"/>
      <c r="I6" s="223"/>
      <c r="K6" s="9"/>
      <c r="L6" s="5"/>
      <c r="M6" s="223"/>
      <c r="N6" s="5"/>
      <c r="O6" s="223"/>
      <c r="Q6" s="5"/>
    </row>
    <row r="7" spans="1:19" ht="21" customHeight="1" x14ac:dyDescent="0.3">
      <c r="B7" s="5" t="s">
        <v>26</v>
      </c>
      <c r="D7" s="5" t="s">
        <v>97</v>
      </c>
      <c r="E7" s="223"/>
      <c r="F7" s="5" t="s">
        <v>27</v>
      </c>
      <c r="G7" s="223"/>
      <c r="I7" s="223"/>
      <c r="J7" s="153" t="s">
        <v>35</v>
      </c>
      <c r="K7" s="9"/>
      <c r="L7" s="5"/>
      <c r="M7" s="223"/>
      <c r="N7" s="5"/>
      <c r="O7" s="223"/>
      <c r="P7" s="5"/>
      <c r="Q7" s="5"/>
    </row>
    <row r="8" spans="1:19" ht="21" customHeight="1" x14ac:dyDescent="0.3">
      <c r="B8" s="5" t="s">
        <v>196</v>
      </c>
      <c r="D8" s="5" t="s">
        <v>96</v>
      </c>
      <c r="E8" s="223"/>
      <c r="F8" s="5" t="s">
        <v>28</v>
      </c>
      <c r="G8" s="223"/>
      <c r="H8" s="5" t="s">
        <v>29</v>
      </c>
      <c r="I8" s="223"/>
      <c r="J8" s="153" t="s">
        <v>36</v>
      </c>
      <c r="K8" s="9"/>
      <c r="L8" s="5"/>
      <c r="M8" s="223"/>
      <c r="N8" s="5"/>
      <c r="O8" s="223"/>
      <c r="P8" s="5"/>
      <c r="Q8" s="5"/>
    </row>
    <row r="9" spans="1:19" ht="21" customHeight="1" x14ac:dyDescent="0.3">
      <c r="A9" s="2"/>
      <c r="B9" s="283" t="s">
        <v>50</v>
      </c>
      <c r="C9" s="283"/>
      <c r="D9" s="283"/>
      <c r="E9" s="283"/>
      <c r="F9" s="283"/>
      <c r="G9" s="283"/>
      <c r="H9" s="283"/>
      <c r="I9" s="283"/>
      <c r="J9" s="283"/>
      <c r="K9" s="229"/>
      <c r="L9" s="229"/>
      <c r="M9" s="229"/>
      <c r="N9" s="229"/>
      <c r="O9" s="229"/>
      <c r="P9" s="229"/>
      <c r="Q9" s="229"/>
      <c r="R9" s="8"/>
      <c r="S9" s="5"/>
    </row>
    <row r="10" spans="1:19" ht="21" customHeight="1" x14ac:dyDescent="0.3">
      <c r="A10" s="1" t="s">
        <v>137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8"/>
      <c r="S10" s="5"/>
    </row>
    <row r="11" spans="1:19" ht="21" customHeight="1" x14ac:dyDescent="0.3">
      <c r="A11" s="61" t="s">
        <v>136</v>
      </c>
      <c r="B11" s="158">
        <v>6499830</v>
      </c>
      <c r="C11" s="63">
        <v>0</v>
      </c>
      <c r="D11" s="158">
        <v>1532321</v>
      </c>
      <c r="E11" s="63">
        <v>0</v>
      </c>
      <c r="F11" s="158">
        <v>366900</v>
      </c>
      <c r="G11" s="63">
        <v>0</v>
      </c>
      <c r="H11" s="158">
        <v>2885502</v>
      </c>
      <c r="I11" s="63"/>
      <c r="J11" s="12">
        <f>SUM(B11:H11)</f>
        <v>11284553</v>
      </c>
      <c r="K11" s="21"/>
      <c r="M11" s="21"/>
      <c r="N11" s="12"/>
      <c r="O11" s="21"/>
      <c r="P11" s="12"/>
      <c r="Q11" s="12"/>
    </row>
    <row r="12" spans="1:19" s="7" customFormat="1" ht="21" customHeight="1" x14ac:dyDescent="0.3">
      <c r="A12" s="1" t="s">
        <v>75</v>
      </c>
      <c r="C12" s="35"/>
      <c r="E12" s="35"/>
      <c r="G12" s="35"/>
      <c r="I12" s="35"/>
      <c r="K12" s="21"/>
      <c r="M12" s="21"/>
      <c r="N12" s="14"/>
      <c r="O12" s="21"/>
      <c r="P12" s="14"/>
      <c r="Q12" s="12"/>
    </row>
    <row r="13" spans="1:19" s="7" customFormat="1" ht="21" customHeight="1" x14ac:dyDescent="0.3">
      <c r="A13" s="6" t="s">
        <v>241</v>
      </c>
      <c r="B13" s="76">
        <v>0</v>
      </c>
      <c r="C13" s="66"/>
      <c r="D13" s="76">
        <v>0</v>
      </c>
      <c r="E13" s="63"/>
      <c r="F13" s="76">
        <v>0</v>
      </c>
      <c r="G13" s="63"/>
      <c r="H13" s="66">
        <v>47600</v>
      </c>
      <c r="I13" s="63"/>
      <c r="J13" s="76">
        <f>SUM(B13:H13)</f>
        <v>47600</v>
      </c>
      <c r="K13" s="21"/>
      <c r="M13" s="21"/>
      <c r="N13" s="14"/>
      <c r="O13" s="21"/>
      <c r="P13" s="14"/>
      <c r="Q13" s="12"/>
    </row>
    <row r="14" spans="1:19" s="7" customFormat="1" ht="21" customHeight="1" x14ac:dyDescent="0.3">
      <c r="A14" s="1" t="s">
        <v>76</v>
      </c>
      <c r="B14" s="52">
        <f>SUM(B13)</f>
        <v>0</v>
      </c>
      <c r="C14" s="21"/>
      <c r="D14" s="52">
        <f>SUM(D13)</f>
        <v>0</v>
      </c>
      <c r="E14" s="21"/>
      <c r="F14" s="52">
        <f>SUM(F13)</f>
        <v>0</v>
      </c>
      <c r="G14" s="21"/>
      <c r="H14" s="57">
        <f>SUM(H13)</f>
        <v>47600</v>
      </c>
      <c r="I14" s="227"/>
      <c r="J14" s="57">
        <f>SUM(J13)</f>
        <v>47600</v>
      </c>
      <c r="K14" s="21"/>
      <c r="M14" s="21"/>
      <c r="N14" s="63"/>
      <c r="O14" s="21"/>
      <c r="P14" s="63"/>
      <c r="Q14" s="12"/>
    </row>
    <row r="15" spans="1:19" ht="21" customHeight="1" thickBot="1" x14ac:dyDescent="0.35">
      <c r="A15" s="23" t="s">
        <v>135</v>
      </c>
      <c r="B15" s="70">
        <f>B11+B14</f>
        <v>6499830</v>
      </c>
      <c r="C15" s="63"/>
      <c r="D15" s="70">
        <f>D11+D14</f>
        <v>1532321</v>
      </c>
      <c r="E15" s="63"/>
      <c r="F15" s="70">
        <f>F11+F14</f>
        <v>366900</v>
      </c>
      <c r="G15" s="63"/>
      <c r="H15" s="70">
        <f>H11+H14</f>
        <v>2933102</v>
      </c>
      <c r="I15" s="63"/>
      <c r="J15" s="70">
        <f>J11+J14</f>
        <v>11332153</v>
      </c>
      <c r="K15" s="53"/>
      <c r="M15" s="53"/>
      <c r="N15" s="53"/>
      <c r="O15" s="53"/>
      <c r="P15" s="53"/>
      <c r="Q15" s="14"/>
    </row>
    <row r="16" spans="1:19" ht="21" customHeight="1" thickTop="1" x14ac:dyDescent="0.3"/>
    <row r="17" ht="21" customHeight="1" x14ac:dyDescent="0.3"/>
    <row r="18" ht="21" customHeight="1" x14ac:dyDescent="0.3"/>
    <row r="19" ht="21" customHeight="1" x14ac:dyDescent="0.3"/>
    <row r="20" ht="21" customHeight="1" x14ac:dyDescent="0.3"/>
    <row r="21" ht="21" customHeight="1" x14ac:dyDescent="0.3"/>
    <row r="22" ht="21" customHeight="1" x14ac:dyDescent="0.3"/>
    <row r="23" ht="21" customHeight="1" x14ac:dyDescent="0.3"/>
    <row r="24" ht="21" customHeight="1" x14ac:dyDescent="0.3"/>
    <row r="25" ht="21" customHeight="1" x14ac:dyDescent="0.3"/>
    <row r="26" ht="21" customHeight="1" x14ac:dyDescent="0.3"/>
  </sheetData>
  <mergeCells count="4">
    <mergeCell ref="A3:C3"/>
    <mergeCell ref="B4:J4"/>
    <mergeCell ref="F5:H5"/>
    <mergeCell ref="B9:J9"/>
  </mergeCells>
  <pageMargins left="0.8" right="0.7" top="0.48" bottom="0.5" header="0.5" footer="0.5"/>
  <pageSetup paperSize="9" firstPageNumber="12" fitToHeight="0" orientation="landscape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758E-6087-4795-A236-E1A23D9ABB08}">
  <sheetPr>
    <pageSetUpPr fitToPage="1"/>
  </sheetPr>
  <dimension ref="A1:S19"/>
  <sheetViews>
    <sheetView view="pageBreakPreview" zoomScale="80" zoomScaleNormal="90" zoomScaleSheetLayoutView="80" workbookViewId="0">
      <selection activeCell="F16" sqref="F16"/>
    </sheetView>
  </sheetViews>
  <sheetFormatPr defaultColWidth="9.09765625" defaultRowHeight="21" customHeight="1" x14ac:dyDescent="0.3"/>
  <cols>
    <col min="1" max="1" width="64.69921875" style="6" customWidth="1"/>
    <col min="2" max="2" width="15.09765625" style="2" customWidth="1"/>
    <col min="3" max="3" width="1.59765625" style="9" customWidth="1"/>
    <col min="4" max="4" width="15.09765625" style="2" customWidth="1"/>
    <col min="5" max="5" width="1.59765625" style="9" customWidth="1"/>
    <col min="6" max="6" width="15.09765625" style="2" customWidth="1"/>
    <col min="7" max="7" width="1.59765625" style="9" customWidth="1"/>
    <col min="8" max="8" width="15.09765625" style="2" customWidth="1"/>
    <col min="9" max="9" width="1.59765625" style="9" customWidth="1"/>
    <col min="10" max="10" width="15.09765625" style="2" customWidth="1"/>
    <col min="11" max="11" width="1" style="2" customWidth="1"/>
    <col min="12" max="12" width="14.69921875" style="2" customWidth="1"/>
    <col min="13" max="13" width="1.3984375" style="9" customWidth="1"/>
    <col min="14" max="14" width="12.09765625" style="2" customWidth="1"/>
    <col min="15" max="15" width="1.3984375" style="9" customWidth="1"/>
    <col min="16" max="16" width="11.8984375" style="2" customWidth="1"/>
    <col min="17" max="17" width="1.3984375" style="9" customWidth="1"/>
    <col min="18" max="18" width="1.3984375" style="2" customWidth="1"/>
    <col min="19" max="16384" width="9.09765625" style="2"/>
  </cols>
  <sheetData>
    <row r="1" spans="1:19" s="32" customFormat="1" ht="21" customHeight="1" x14ac:dyDescent="0.4">
      <c r="A1" s="33" t="s">
        <v>157</v>
      </c>
      <c r="C1" s="46"/>
      <c r="E1" s="46"/>
      <c r="G1" s="46"/>
      <c r="I1" s="46"/>
      <c r="M1" s="46"/>
      <c r="O1" s="46"/>
      <c r="Q1" s="46"/>
      <c r="R1" s="225"/>
    </row>
    <row r="2" spans="1:19" s="34" customFormat="1" ht="21" customHeight="1" x14ac:dyDescent="0.35">
      <c r="A2" s="72" t="s">
        <v>79</v>
      </c>
      <c r="C2" s="47"/>
      <c r="E2" s="47"/>
      <c r="G2" s="47"/>
      <c r="I2" s="47"/>
      <c r="M2" s="47"/>
      <c r="O2" s="47"/>
      <c r="Q2" s="47"/>
      <c r="R2" s="40"/>
    </row>
    <row r="3" spans="1:19" s="34" customFormat="1" ht="21" customHeight="1" x14ac:dyDescent="0.35">
      <c r="A3" s="291"/>
      <c r="B3" s="291"/>
      <c r="C3" s="291"/>
      <c r="D3" s="47"/>
      <c r="E3" s="47"/>
      <c r="G3" s="47"/>
      <c r="I3" s="47"/>
      <c r="M3" s="47"/>
      <c r="O3" s="47"/>
      <c r="Q3" s="47"/>
      <c r="R3" s="226"/>
    </row>
    <row r="4" spans="1:19" ht="21" customHeight="1" x14ac:dyDescent="0.3">
      <c r="B4" s="292" t="s">
        <v>191</v>
      </c>
      <c r="C4" s="292"/>
      <c r="D4" s="292"/>
      <c r="E4" s="292"/>
      <c r="F4" s="292"/>
      <c r="G4" s="292"/>
      <c r="H4" s="292"/>
      <c r="I4" s="292"/>
      <c r="J4" s="292"/>
      <c r="K4" s="221"/>
      <c r="L4" s="221"/>
      <c r="M4" s="221"/>
      <c r="N4" s="221"/>
      <c r="O4" s="221"/>
      <c r="P4" s="221"/>
      <c r="Q4" s="221"/>
      <c r="R4" s="14"/>
    </row>
    <row r="5" spans="1:19" ht="21" customHeight="1" x14ac:dyDescent="0.3">
      <c r="C5" s="221"/>
      <c r="D5" s="223"/>
      <c r="E5" s="223"/>
      <c r="F5" s="289" t="s">
        <v>177</v>
      </c>
      <c r="G5" s="289"/>
      <c r="H5" s="289"/>
      <c r="I5" s="223"/>
      <c r="J5" s="223"/>
      <c r="K5" s="223"/>
      <c r="L5" s="223"/>
      <c r="M5" s="11"/>
      <c r="N5" s="11"/>
      <c r="O5" s="221"/>
      <c r="P5" s="219"/>
      <c r="R5" s="219"/>
      <c r="S5" s="219"/>
    </row>
    <row r="6" spans="1:19" ht="21" customHeight="1" x14ac:dyDescent="0.3">
      <c r="B6" s="5" t="s">
        <v>195</v>
      </c>
      <c r="E6" s="223"/>
      <c r="F6" s="5"/>
      <c r="H6" s="5"/>
      <c r="I6" s="223"/>
      <c r="K6" s="9"/>
      <c r="L6" s="5"/>
      <c r="M6" s="223"/>
      <c r="N6" s="5"/>
      <c r="O6" s="223"/>
      <c r="Q6" s="5"/>
    </row>
    <row r="7" spans="1:19" ht="21" customHeight="1" x14ac:dyDescent="0.3">
      <c r="B7" s="5" t="s">
        <v>26</v>
      </c>
      <c r="D7" s="5" t="s">
        <v>97</v>
      </c>
      <c r="E7" s="223"/>
      <c r="F7" s="5" t="s">
        <v>27</v>
      </c>
      <c r="G7" s="223"/>
      <c r="I7" s="223"/>
      <c r="J7" s="153" t="s">
        <v>35</v>
      </c>
      <c r="K7" s="9"/>
      <c r="L7" s="5"/>
      <c r="M7" s="223"/>
      <c r="N7" s="5"/>
      <c r="O7" s="223"/>
      <c r="P7" s="5"/>
      <c r="Q7" s="5"/>
    </row>
    <row r="8" spans="1:19" ht="21" customHeight="1" x14ac:dyDescent="0.3">
      <c r="B8" s="5" t="s">
        <v>196</v>
      </c>
      <c r="D8" s="5" t="s">
        <v>96</v>
      </c>
      <c r="E8" s="223"/>
      <c r="F8" s="5" t="s">
        <v>28</v>
      </c>
      <c r="G8" s="223"/>
      <c r="H8" s="5" t="s">
        <v>29</v>
      </c>
      <c r="I8" s="223"/>
      <c r="J8" s="153" t="s">
        <v>36</v>
      </c>
      <c r="K8" s="9"/>
      <c r="L8" s="5"/>
      <c r="M8" s="223"/>
      <c r="N8" s="5"/>
      <c r="O8" s="223"/>
      <c r="P8" s="5"/>
      <c r="Q8" s="5"/>
    </row>
    <row r="9" spans="1:19" ht="21" customHeight="1" x14ac:dyDescent="0.3">
      <c r="A9" s="2"/>
      <c r="B9" s="283" t="s">
        <v>50</v>
      </c>
      <c r="C9" s="283"/>
      <c r="D9" s="283"/>
      <c r="E9" s="283"/>
      <c r="F9" s="283"/>
      <c r="G9" s="283"/>
      <c r="H9" s="283"/>
      <c r="I9" s="283"/>
      <c r="J9" s="283"/>
      <c r="K9" s="220"/>
      <c r="L9" s="220"/>
      <c r="M9" s="220"/>
      <c r="N9" s="220"/>
      <c r="O9" s="220"/>
      <c r="P9" s="220"/>
      <c r="Q9" s="220"/>
      <c r="R9" s="8"/>
      <c r="S9" s="5"/>
    </row>
    <row r="10" spans="1:19" ht="21" customHeight="1" x14ac:dyDescent="0.3">
      <c r="A10" s="1" t="s">
        <v>267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8"/>
      <c r="S10" s="5"/>
    </row>
    <row r="11" spans="1:19" ht="21" customHeight="1" x14ac:dyDescent="0.3">
      <c r="A11" s="61" t="s">
        <v>268</v>
      </c>
      <c r="B11" s="158">
        <v>6499830</v>
      </c>
      <c r="C11" s="63"/>
      <c r="D11" s="158">
        <v>1532321</v>
      </c>
      <c r="E11" s="63"/>
      <c r="F11" s="158">
        <v>383000</v>
      </c>
      <c r="G11" s="63"/>
      <c r="H11" s="158">
        <v>3190900</v>
      </c>
      <c r="I11" s="63"/>
      <c r="J11" s="12">
        <f>SUM(B11:H11)</f>
        <v>11606051</v>
      </c>
      <c r="K11" s="21"/>
      <c r="M11" s="21"/>
      <c r="N11" s="12"/>
      <c r="O11" s="21"/>
      <c r="P11" s="12"/>
      <c r="Q11" s="12"/>
    </row>
    <row r="12" spans="1:19" s="7" customFormat="1" ht="21" customHeight="1" x14ac:dyDescent="0.3">
      <c r="A12" s="1" t="s">
        <v>75</v>
      </c>
      <c r="C12" s="35"/>
      <c r="E12" s="35"/>
      <c r="G12" s="35"/>
      <c r="I12" s="35"/>
      <c r="K12" s="21"/>
      <c r="M12" s="21"/>
      <c r="N12" s="14"/>
      <c r="O12" s="21"/>
      <c r="P12" s="14"/>
      <c r="Q12" s="12"/>
    </row>
    <row r="13" spans="1:19" s="7" customFormat="1" ht="21" customHeight="1" x14ac:dyDescent="0.3">
      <c r="A13" s="6" t="s">
        <v>241</v>
      </c>
      <c r="B13" s="76">
        <v>0</v>
      </c>
      <c r="C13" s="66"/>
      <c r="D13" s="76">
        <v>0</v>
      </c>
      <c r="E13" s="63"/>
      <c r="F13" s="76">
        <v>0</v>
      </c>
      <c r="G13" s="63"/>
      <c r="H13" s="66">
        <v>324766</v>
      </c>
      <c r="I13" s="63"/>
      <c r="J13" s="76">
        <f>SUM(B13:H13)</f>
        <v>324766</v>
      </c>
      <c r="K13" s="21"/>
      <c r="M13" s="21"/>
      <c r="N13" s="14"/>
      <c r="O13" s="21"/>
      <c r="P13" s="14"/>
      <c r="Q13" s="12"/>
    </row>
    <row r="14" spans="1:19" s="7" customFormat="1" ht="21" customHeight="1" x14ac:dyDescent="0.3">
      <c r="A14" s="1" t="s">
        <v>76</v>
      </c>
      <c r="B14" s="52">
        <f>SUM(B13)</f>
        <v>0</v>
      </c>
      <c r="C14" s="21"/>
      <c r="D14" s="52">
        <f>SUM(D13)</f>
        <v>0</v>
      </c>
      <c r="E14" s="21"/>
      <c r="F14" s="52">
        <f>SUM(F13)</f>
        <v>0</v>
      </c>
      <c r="G14" s="21"/>
      <c r="H14" s="57">
        <f>SUM(H13)</f>
        <v>324766</v>
      </c>
      <c r="I14" s="227"/>
      <c r="J14" s="57">
        <f>SUM(J13)</f>
        <v>324766</v>
      </c>
      <c r="K14" s="21"/>
      <c r="M14" s="21"/>
      <c r="N14" s="63"/>
      <c r="O14" s="21"/>
      <c r="P14" s="63"/>
      <c r="Q14" s="12"/>
    </row>
    <row r="15" spans="1:19" s="7" customFormat="1" ht="21" customHeight="1" x14ac:dyDescent="0.3">
      <c r="A15" s="1"/>
      <c r="B15" s="275"/>
      <c r="C15" s="21"/>
      <c r="D15" s="275"/>
      <c r="E15" s="21"/>
      <c r="F15" s="275"/>
      <c r="G15" s="21"/>
      <c r="H15" s="178"/>
      <c r="I15" s="227"/>
      <c r="J15" s="178"/>
      <c r="K15" s="21"/>
      <c r="M15" s="21"/>
      <c r="N15" s="63"/>
      <c r="O15" s="21"/>
      <c r="P15" s="63"/>
      <c r="Q15" s="12"/>
    </row>
    <row r="16" spans="1:19" s="7" customFormat="1" ht="21" customHeight="1" x14ac:dyDescent="0.3">
      <c r="A16" s="6" t="s">
        <v>70</v>
      </c>
      <c r="B16" s="13">
        <v>0</v>
      </c>
      <c r="C16" s="15"/>
      <c r="D16" s="13">
        <v>0</v>
      </c>
      <c r="E16" s="15"/>
      <c r="F16" s="66">
        <v>270548</v>
      </c>
      <c r="G16" s="15"/>
      <c r="H16" s="66">
        <v>-270548</v>
      </c>
      <c r="I16" s="276"/>
      <c r="J16" s="66">
        <f>SUM(B16:H16)</f>
        <v>0</v>
      </c>
      <c r="K16" s="21"/>
      <c r="M16" s="21"/>
      <c r="N16" s="63"/>
      <c r="O16" s="21"/>
      <c r="P16" s="63"/>
      <c r="Q16" s="12"/>
    </row>
    <row r="17" spans="1:17" s="7" customFormat="1" ht="21" customHeight="1" x14ac:dyDescent="0.3">
      <c r="A17" s="1"/>
      <c r="B17" s="275"/>
      <c r="C17" s="21"/>
      <c r="D17" s="275"/>
      <c r="E17" s="21"/>
      <c r="F17" s="275"/>
      <c r="G17" s="21"/>
      <c r="H17" s="178"/>
      <c r="I17" s="227"/>
      <c r="J17" s="178"/>
      <c r="K17" s="21"/>
      <c r="M17" s="21"/>
      <c r="N17" s="63"/>
      <c r="O17" s="21"/>
      <c r="P17" s="63"/>
      <c r="Q17" s="12"/>
    </row>
    <row r="18" spans="1:17" ht="21" customHeight="1" thickBot="1" x14ac:dyDescent="0.35">
      <c r="A18" s="23" t="s">
        <v>269</v>
      </c>
      <c r="B18" s="273">
        <f>B11+B14</f>
        <v>6499830</v>
      </c>
      <c r="C18" s="63"/>
      <c r="D18" s="273">
        <f>D11+D14</f>
        <v>1532321</v>
      </c>
      <c r="E18" s="63"/>
      <c r="F18" s="273">
        <f>F11+F14+F16</f>
        <v>653548</v>
      </c>
      <c r="G18" s="63"/>
      <c r="H18" s="273">
        <f>H11+H14+H16</f>
        <v>3245118</v>
      </c>
      <c r="I18" s="63"/>
      <c r="J18" s="273">
        <f>J11+J14</f>
        <v>11930817</v>
      </c>
      <c r="K18" s="53"/>
      <c r="M18" s="53"/>
      <c r="N18" s="53"/>
      <c r="O18" s="53"/>
      <c r="P18" s="53"/>
      <c r="Q18" s="14"/>
    </row>
    <row r="19" spans="1:17" ht="21" customHeight="1" thickTop="1" x14ac:dyDescent="0.3"/>
  </sheetData>
  <mergeCells count="4">
    <mergeCell ref="A3:C3"/>
    <mergeCell ref="B4:J4"/>
    <mergeCell ref="F5:H5"/>
    <mergeCell ref="B9:J9"/>
  </mergeCells>
  <pageMargins left="0.8" right="0.7" top="0.48" bottom="0.5" header="0.5" footer="0.5"/>
  <pageSetup paperSize="9" firstPageNumber="13" fitToHeight="0" orientation="landscape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98"/>
  <sheetViews>
    <sheetView view="pageBreakPreview" zoomScale="85" zoomScaleNormal="70" zoomScaleSheetLayoutView="85" workbookViewId="0">
      <selection activeCell="H13" sqref="H13"/>
    </sheetView>
  </sheetViews>
  <sheetFormatPr defaultColWidth="35" defaultRowHeight="19.5" customHeight="1" x14ac:dyDescent="0.3"/>
  <cols>
    <col min="1" max="1" width="60.09765625" style="2" customWidth="1"/>
    <col min="2" max="2" width="4.8984375" style="8" customWidth="1"/>
    <col min="3" max="3" width="1.3984375" style="2" customWidth="1"/>
    <col min="4" max="4" width="12.59765625" style="44" customWidth="1"/>
    <col min="5" max="5" width="1.3984375" style="2" customWidth="1"/>
    <col min="6" max="6" width="12.59765625" style="2" customWidth="1"/>
    <col min="7" max="7" width="1.3984375" style="2" customWidth="1"/>
    <col min="8" max="8" width="12.59765625" style="2" customWidth="1"/>
    <col min="9" max="9" width="1.3984375" style="2" customWidth="1"/>
    <col min="10" max="10" width="12.59765625" style="2" customWidth="1"/>
    <col min="11" max="11" width="10.3984375" style="2" customWidth="1"/>
    <col min="12" max="16384" width="35" style="2"/>
  </cols>
  <sheetData>
    <row r="1" spans="1:10" s="32" customFormat="1" ht="19.5" customHeight="1" x14ac:dyDescent="0.4">
      <c r="A1" s="33" t="s">
        <v>157</v>
      </c>
      <c r="B1" s="39"/>
    </row>
    <row r="2" spans="1:10" s="34" customFormat="1" ht="19.5" customHeight="1" x14ac:dyDescent="0.35">
      <c r="A2" s="104" t="s">
        <v>78</v>
      </c>
      <c r="B2" s="38"/>
    </row>
    <row r="3" spans="1:10" ht="19.5" customHeight="1" x14ac:dyDescent="0.3">
      <c r="A3" s="1"/>
      <c r="D3" s="2"/>
    </row>
    <row r="4" spans="1:10" ht="19.5" customHeight="1" x14ac:dyDescent="0.3">
      <c r="A4" s="1"/>
      <c r="D4" s="286" t="s">
        <v>43</v>
      </c>
      <c r="E4" s="286"/>
      <c r="F4" s="286"/>
      <c r="H4" s="286" t="s">
        <v>44</v>
      </c>
      <c r="I4" s="286"/>
      <c r="J4" s="286"/>
    </row>
    <row r="5" spans="1:10" ht="19.5" customHeight="1" x14ac:dyDescent="0.3">
      <c r="A5" s="6"/>
      <c r="B5" s="103"/>
      <c r="C5" s="5"/>
      <c r="D5" s="284" t="s">
        <v>158</v>
      </c>
      <c r="E5" s="284"/>
      <c r="F5" s="284"/>
      <c r="G5" s="102"/>
      <c r="H5" s="284" t="s">
        <v>158</v>
      </c>
      <c r="I5" s="284"/>
      <c r="J5" s="284"/>
    </row>
    <row r="6" spans="1:10" ht="19.5" customHeight="1" x14ac:dyDescent="0.3">
      <c r="A6" s="6"/>
      <c r="B6" s="103"/>
      <c r="C6" s="5"/>
      <c r="D6" s="295" t="s">
        <v>206</v>
      </c>
      <c r="E6" s="295"/>
      <c r="F6" s="295"/>
      <c r="G6" s="102"/>
      <c r="H6" s="296" t="s">
        <v>206</v>
      </c>
      <c r="I6" s="296"/>
      <c r="J6" s="296"/>
    </row>
    <row r="7" spans="1:10" ht="19.5" customHeight="1" x14ac:dyDescent="0.3">
      <c r="A7" s="6"/>
      <c r="B7" s="103"/>
      <c r="C7" s="5"/>
      <c r="D7" s="295" t="s">
        <v>203</v>
      </c>
      <c r="E7" s="295"/>
      <c r="F7" s="295"/>
      <c r="G7" s="102"/>
      <c r="H7" s="295" t="s">
        <v>203</v>
      </c>
      <c r="I7" s="295"/>
      <c r="J7" s="295"/>
    </row>
    <row r="8" spans="1:10" ht="19.5" customHeight="1" x14ac:dyDescent="0.3">
      <c r="A8" s="1"/>
      <c r="B8" s="103"/>
      <c r="C8" s="103"/>
      <c r="D8" s="241">
        <v>2020</v>
      </c>
      <c r="E8" s="241"/>
      <c r="F8" s="241">
        <v>2019</v>
      </c>
      <c r="G8" s="241"/>
      <c r="H8" s="241">
        <v>2020</v>
      </c>
      <c r="I8" s="241"/>
      <c r="J8" s="241">
        <v>2019</v>
      </c>
    </row>
    <row r="9" spans="1:10" ht="19.5" customHeight="1" x14ac:dyDescent="0.3">
      <c r="A9" s="6"/>
      <c r="B9" s="103"/>
      <c r="C9" s="5"/>
      <c r="D9" s="283" t="s">
        <v>50</v>
      </c>
      <c r="E9" s="283"/>
      <c r="F9" s="283"/>
      <c r="G9" s="283"/>
      <c r="H9" s="283"/>
      <c r="I9" s="283"/>
      <c r="J9" s="283"/>
    </row>
    <row r="10" spans="1:10" ht="19.5" customHeight="1" x14ac:dyDescent="0.3">
      <c r="A10" s="105" t="s">
        <v>39</v>
      </c>
      <c r="B10" s="103"/>
      <c r="C10" s="5"/>
      <c r="D10" s="14"/>
      <c r="E10" s="25"/>
      <c r="F10" s="25"/>
      <c r="G10" s="25"/>
      <c r="H10" s="25"/>
      <c r="I10" s="25"/>
      <c r="J10" s="25"/>
    </row>
    <row r="11" spans="1:10" ht="19.5" customHeight="1" x14ac:dyDescent="0.3">
      <c r="A11" s="31" t="s">
        <v>275</v>
      </c>
      <c r="B11" s="186"/>
      <c r="C11" s="5"/>
      <c r="D11" s="76">
        <v>515870</v>
      </c>
      <c r="E11" s="73"/>
      <c r="F11" s="76">
        <v>351357</v>
      </c>
      <c r="G11" s="73"/>
      <c r="H11" s="76">
        <v>324766</v>
      </c>
      <c r="I11" s="73"/>
      <c r="J11" s="76">
        <v>47600</v>
      </c>
    </row>
    <row r="12" spans="1:10" ht="19.5" customHeight="1" x14ac:dyDescent="0.3">
      <c r="A12" s="8" t="s">
        <v>290</v>
      </c>
      <c r="B12" s="103"/>
      <c r="C12" s="5"/>
      <c r="D12" s="76"/>
      <c r="E12" s="73"/>
      <c r="F12" s="76"/>
      <c r="G12" s="73"/>
      <c r="H12" s="76"/>
      <c r="I12" s="73"/>
      <c r="J12" s="76"/>
    </row>
    <row r="13" spans="1:10" ht="19.5" customHeight="1" x14ac:dyDescent="0.3">
      <c r="A13" s="2" t="s">
        <v>284</v>
      </c>
      <c r="B13" s="216"/>
      <c r="C13" s="5"/>
      <c r="D13" s="76">
        <v>132181</v>
      </c>
      <c r="E13" s="73"/>
      <c r="F13" s="76">
        <v>90316</v>
      </c>
      <c r="G13" s="73"/>
      <c r="H13" s="76">
        <v>77785</v>
      </c>
      <c r="I13" s="73"/>
      <c r="J13" s="76">
        <v>4021</v>
      </c>
    </row>
    <row r="14" spans="1:10" ht="19.5" customHeight="1" x14ac:dyDescent="0.3">
      <c r="A14" s="2" t="s">
        <v>215</v>
      </c>
      <c r="B14" s="216"/>
      <c r="C14" s="5"/>
      <c r="D14" s="76">
        <v>109791</v>
      </c>
      <c r="E14" s="73"/>
      <c r="F14" s="76">
        <v>181402</v>
      </c>
      <c r="G14" s="73"/>
      <c r="H14" s="76">
        <v>89157</v>
      </c>
      <c r="I14" s="73"/>
      <c r="J14" s="76">
        <v>179265</v>
      </c>
    </row>
    <row r="15" spans="1:10" ht="19.5" customHeight="1" x14ac:dyDescent="0.3">
      <c r="A15" s="2" t="s">
        <v>131</v>
      </c>
      <c r="B15" s="186"/>
      <c r="C15" s="5"/>
      <c r="D15" s="76">
        <v>5220</v>
      </c>
      <c r="E15" s="73"/>
      <c r="F15" s="76">
        <v>5821</v>
      </c>
      <c r="G15" s="73"/>
      <c r="H15" s="76">
        <v>1542</v>
      </c>
      <c r="I15" s="73"/>
      <c r="J15" s="76">
        <v>1588</v>
      </c>
    </row>
    <row r="16" spans="1:10" ht="19.5" customHeight="1" x14ac:dyDescent="0.3">
      <c r="A16" s="2" t="s">
        <v>291</v>
      </c>
      <c r="B16" s="208"/>
      <c r="C16" s="5"/>
      <c r="D16" s="76">
        <v>3156</v>
      </c>
      <c r="E16" s="73"/>
      <c r="F16" s="76">
        <v>-693</v>
      </c>
      <c r="G16" s="73"/>
      <c r="H16" s="76">
        <v>144</v>
      </c>
      <c r="I16" s="73"/>
      <c r="J16" s="76">
        <v>0</v>
      </c>
    </row>
    <row r="17" spans="1:10" ht="19.5" customHeight="1" x14ac:dyDescent="0.3">
      <c r="A17" s="2" t="s">
        <v>292</v>
      </c>
      <c r="B17" s="233"/>
      <c r="C17" s="5"/>
      <c r="D17" s="76">
        <v>-17</v>
      </c>
      <c r="E17" s="73"/>
      <c r="F17" s="76">
        <v>0</v>
      </c>
      <c r="G17" s="73"/>
      <c r="H17" s="76">
        <v>-17</v>
      </c>
      <c r="I17" s="73"/>
      <c r="J17" s="76">
        <v>0</v>
      </c>
    </row>
    <row r="18" spans="1:10" ht="19.5" customHeight="1" x14ac:dyDescent="0.3">
      <c r="A18" s="2" t="s">
        <v>183</v>
      </c>
      <c r="B18" s="208"/>
      <c r="C18" s="5"/>
      <c r="D18" s="76">
        <v>25419</v>
      </c>
      <c r="E18" s="73"/>
      <c r="F18" s="76">
        <v>1455</v>
      </c>
      <c r="G18" s="73"/>
      <c r="H18" s="76">
        <v>62999</v>
      </c>
      <c r="I18" s="73"/>
      <c r="J18" s="76">
        <v>24692</v>
      </c>
    </row>
    <row r="19" spans="1:10" ht="19.5" customHeight="1" x14ac:dyDescent="0.3">
      <c r="A19" s="2" t="s">
        <v>277</v>
      </c>
      <c r="B19" s="233"/>
      <c r="C19" s="5"/>
      <c r="D19" s="76"/>
      <c r="E19" s="73"/>
      <c r="F19" s="76"/>
      <c r="G19" s="73"/>
      <c r="H19" s="76"/>
      <c r="I19" s="73"/>
      <c r="J19" s="76"/>
    </row>
    <row r="20" spans="1:10" ht="19.5" customHeight="1" x14ac:dyDescent="0.3">
      <c r="A20" s="2" t="s">
        <v>276</v>
      </c>
      <c r="B20" s="233"/>
      <c r="C20" s="5"/>
      <c r="D20" s="76">
        <v>48983</v>
      </c>
      <c r="E20" s="73"/>
      <c r="F20" s="76">
        <v>50020</v>
      </c>
      <c r="G20" s="73"/>
      <c r="H20" s="76">
        <v>0</v>
      </c>
      <c r="I20" s="73"/>
      <c r="J20" s="76">
        <v>0</v>
      </c>
    </row>
    <row r="21" spans="1:10" ht="19.5" customHeight="1" x14ac:dyDescent="0.3">
      <c r="A21" s="2" t="s">
        <v>193</v>
      </c>
      <c r="B21" s="208"/>
      <c r="C21" s="5"/>
      <c r="D21" s="76">
        <v>0</v>
      </c>
      <c r="E21" s="73"/>
      <c r="F21" s="76">
        <v>4321</v>
      </c>
      <c r="G21" s="73"/>
      <c r="H21" s="76">
        <v>0</v>
      </c>
      <c r="I21" s="73"/>
      <c r="J21" s="76">
        <v>0</v>
      </c>
    </row>
    <row r="22" spans="1:10" ht="19.5" customHeight="1" x14ac:dyDescent="0.3">
      <c r="A22" s="2" t="s">
        <v>209</v>
      </c>
      <c r="B22" s="208"/>
      <c r="C22" s="5"/>
      <c r="D22" s="76">
        <v>-327</v>
      </c>
      <c r="E22" s="73"/>
      <c r="F22" s="76">
        <v>-1889</v>
      </c>
      <c r="G22" s="73"/>
      <c r="H22" s="76">
        <v>-327</v>
      </c>
      <c r="I22" s="73"/>
      <c r="J22" s="76">
        <v>-634</v>
      </c>
    </row>
    <row r="23" spans="1:10" ht="19.5" customHeight="1" x14ac:dyDescent="0.3">
      <c r="A23" s="2" t="s">
        <v>242</v>
      </c>
      <c r="B23" s="208"/>
      <c r="C23" s="5"/>
      <c r="D23" s="76">
        <v>1471</v>
      </c>
      <c r="E23" s="73"/>
      <c r="F23" s="76">
        <v>3264</v>
      </c>
      <c r="G23" s="73"/>
      <c r="H23" s="76">
        <v>1317</v>
      </c>
      <c r="I23" s="73"/>
      <c r="J23" s="76">
        <v>2834</v>
      </c>
    </row>
    <row r="24" spans="1:10" ht="19.5" customHeight="1" x14ac:dyDescent="0.3">
      <c r="A24" s="2" t="s">
        <v>243</v>
      </c>
      <c r="B24" s="208"/>
      <c r="C24" s="5"/>
      <c r="D24" s="76">
        <v>-114572</v>
      </c>
      <c r="E24" s="73"/>
      <c r="F24" s="76">
        <v>-116080</v>
      </c>
      <c r="G24" s="73"/>
      <c r="H24" s="76">
        <v>-77207</v>
      </c>
      <c r="I24" s="73"/>
      <c r="J24" s="76">
        <v>-76656</v>
      </c>
    </row>
    <row r="25" spans="1:10" ht="19.5" customHeight="1" x14ac:dyDescent="0.3">
      <c r="A25" s="2" t="s">
        <v>293</v>
      </c>
      <c r="B25" s="208"/>
      <c r="C25" s="5"/>
      <c r="D25" s="76">
        <v>-201463</v>
      </c>
      <c r="E25" s="73"/>
      <c r="F25" s="76">
        <v>-35117</v>
      </c>
      <c r="G25" s="73"/>
      <c r="H25" s="76">
        <v>0</v>
      </c>
      <c r="I25" s="73"/>
      <c r="J25" s="76">
        <v>0</v>
      </c>
    </row>
    <row r="26" spans="1:10" ht="19.5" customHeight="1" x14ac:dyDescent="0.3">
      <c r="A26" s="2" t="s">
        <v>294</v>
      </c>
      <c r="B26" s="208"/>
      <c r="C26" s="5"/>
      <c r="D26" s="76">
        <v>1356</v>
      </c>
      <c r="E26" s="73"/>
      <c r="F26" s="76">
        <v>3819</v>
      </c>
      <c r="G26" s="73"/>
      <c r="H26" s="76">
        <v>0</v>
      </c>
      <c r="I26" s="73"/>
      <c r="J26" s="76">
        <v>0</v>
      </c>
    </row>
    <row r="27" spans="1:10" ht="19.5" customHeight="1" x14ac:dyDescent="0.3">
      <c r="A27" s="2" t="s">
        <v>270</v>
      </c>
      <c r="B27" s="233"/>
      <c r="C27" s="5"/>
      <c r="D27" s="76">
        <v>0</v>
      </c>
      <c r="E27" s="73"/>
      <c r="F27" s="76">
        <v>0</v>
      </c>
      <c r="G27" s="73"/>
      <c r="H27" s="76">
        <v>-368119</v>
      </c>
      <c r="I27" s="73"/>
      <c r="J27" s="76">
        <v>0</v>
      </c>
    </row>
    <row r="28" spans="1:10" ht="19.5" customHeight="1" x14ac:dyDescent="0.3">
      <c r="A28" s="2" t="s">
        <v>105</v>
      </c>
      <c r="B28" s="208"/>
      <c r="C28" s="5"/>
      <c r="D28" s="76">
        <v>-54300</v>
      </c>
      <c r="E28" s="73"/>
      <c r="F28" s="76">
        <v>-165201</v>
      </c>
      <c r="G28" s="73"/>
      <c r="H28" s="76">
        <v>-115243</v>
      </c>
      <c r="I28" s="73"/>
      <c r="J28" s="76">
        <v>-165145</v>
      </c>
    </row>
    <row r="29" spans="1:10" ht="19.5" customHeight="1" x14ac:dyDescent="0.3">
      <c r="B29" s="103"/>
      <c r="C29" s="5"/>
      <c r="D29" s="71">
        <f>SUM(D11:D28)</f>
        <v>472768</v>
      </c>
      <c r="E29" s="25"/>
      <c r="F29" s="71">
        <f>SUM(F11:F28)</f>
        <v>372795</v>
      </c>
      <c r="G29" s="25"/>
      <c r="H29" s="71">
        <f>SUM(H11:H28)</f>
        <v>-3203</v>
      </c>
      <c r="I29" s="25"/>
      <c r="J29" s="71">
        <f>SUM(J11:J28)</f>
        <v>17565</v>
      </c>
    </row>
    <row r="30" spans="1:10" ht="19.5" customHeight="1" x14ac:dyDescent="0.3">
      <c r="A30" s="106" t="s">
        <v>216</v>
      </c>
      <c r="B30" s="103"/>
      <c r="C30" s="5"/>
      <c r="D30" s="14"/>
      <c r="E30" s="25"/>
      <c r="F30" s="14"/>
      <c r="G30" s="25"/>
      <c r="H30" s="25"/>
      <c r="I30" s="25"/>
      <c r="J30" s="25"/>
    </row>
    <row r="31" spans="1:10" ht="19.5" customHeight="1" x14ac:dyDescent="0.3">
      <c r="A31" s="31" t="s">
        <v>304</v>
      </c>
      <c r="B31" s="186"/>
      <c r="C31" s="5"/>
      <c r="D31" s="76">
        <v>-39195</v>
      </c>
      <c r="E31" s="73"/>
      <c r="F31" s="76">
        <v>14657</v>
      </c>
      <c r="G31" s="73"/>
      <c r="H31" s="76">
        <v>78444</v>
      </c>
      <c r="I31" s="73"/>
      <c r="J31" s="76">
        <v>-95961</v>
      </c>
    </row>
    <row r="32" spans="1:10" ht="19.5" customHeight="1" x14ac:dyDescent="0.3">
      <c r="A32" s="31" t="s">
        <v>51</v>
      </c>
      <c r="B32" s="208"/>
      <c r="C32" s="5"/>
      <c r="D32" s="76">
        <v>-6549</v>
      </c>
      <c r="E32" s="73"/>
      <c r="F32" s="76">
        <v>-35860</v>
      </c>
      <c r="G32" s="73"/>
      <c r="H32" s="76">
        <v>0</v>
      </c>
      <c r="I32" s="73"/>
      <c r="J32" s="76">
        <v>0</v>
      </c>
    </row>
    <row r="33" spans="1:12" ht="19.5" customHeight="1" x14ac:dyDescent="0.3">
      <c r="A33" s="31" t="s">
        <v>3</v>
      </c>
      <c r="B33" s="208"/>
      <c r="C33" s="5"/>
      <c r="D33" s="76">
        <v>20667</v>
      </c>
      <c r="E33" s="73"/>
      <c r="F33" s="76">
        <v>6722</v>
      </c>
      <c r="G33" s="73"/>
      <c r="H33" s="76">
        <v>16906</v>
      </c>
      <c r="I33" s="73"/>
      <c r="J33" s="76">
        <v>-1257</v>
      </c>
    </row>
    <row r="34" spans="1:12" ht="19.5" customHeight="1" x14ac:dyDescent="0.3">
      <c r="A34" s="31" t="s">
        <v>10</v>
      </c>
      <c r="B34" s="208"/>
      <c r="C34" s="5"/>
      <c r="D34" s="76">
        <v>41</v>
      </c>
      <c r="E34" s="73"/>
      <c r="F34" s="76">
        <v>15405</v>
      </c>
      <c r="G34" s="73"/>
      <c r="H34" s="76">
        <v>-26</v>
      </c>
      <c r="I34" s="73"/>
      <c r="J34" s="76">
        <v>7183</v>
      </c>
    </row>
    <row r="35" spans="1:12" ht="19.5" customHeight="1" x14ac:dyDescent="0.3">
      <c r="A35" s="31" t="s">
        <v>305</v>
      </c>
      <c r="B35" s="186"/>
      <c r="C35" s="5"/>
      <c r="D35" s="76">
        <v>-70309</v>
      </c>
      <c r="E35" s="73"/>
      <c r="F35" s="76">
        <v>-69689</v>
      </c>
      <c r="G35" s="73"/>
      <c r="H35" s="76">
        <v>-32089</v>
      </c>
      <c r="I35" s="73"/>
      <c r="J35" s="76">
        <v>-62737</v>
      </c>
    </row>
    <row r="36" spans="1:12" ht="19.5" customHeight="1" x14ac:dyDescent="0.3">
      <c r="A36" s="31" t="s">
        <v>165</v>
      </c>
      <c r="B36" s="186"/>
      <c r="C36" s="5"/>
      <c r="D36" s="76">
        <v>-775</v>
      </c>
      <c r="E36" s="73"/>
      <c r="F36" s="76">
        <v>-3729</v>
      </c>
      <c r="G36" s="73"/>
      <c r="H36" s="76">
        <v>858</v>
      </c>
      <c r="I36" s="73"/>
      <c r="J36" s="76">
        <v>-19</v>
      </c>
    </row>
    <row r="37" spans="1:12" ht="19.5" customHeight="1" x14ac:dyDescent="0.3">
      <c r="A37" s="31" t="s">
        <v>171</v>
      </c>
      <c r="B37" s="216"/>
      <c r="C37" s="5"/>
      <c r="D37" s="76">
        <v>3433</v>
      </c>
      <c r="E37" s="73"/>
      <c r="F37" s="76">
        <v>-1158</v>
      </c>
      <c r="G37" s="73"/>
      <c r="H37" s="76">
        <v>5677</v>
      </c>
      <c r="I37" s="73"/>
      <c r="J37" s="76">
        <v>0</v>
      </c>
    </row>
    <row r="38" spans="1:12" ht="19.5" customHeight="1" x14ac:dyDescent="0.3">
      <c r="A38" s="31" t="s">
        <v>295</v>
      </c>
      <c r="B38" s="186"/>
      <c r="C38" s="5"/>
      <c r="D38" s="76">
        <v>-12510</v>
      </c>
      <c r="E38" s="73"/>
      <c r="F38" s="76">
        <v>-16788</v>
      </c>
      <c r="G38" s="73"/>
      <c r="H38" s="76">
        <v>0</v>
      </c>
      <c r="I38" s="73"/>
      <c r="J38" s="76">
        <v>0</v>
      </c>
      <c r="L38" s="184"/>
    </row>
    <row r="39" spans="1:12" ht="19.5" customHeight="1" x14ac:dyDescent="0.3">
      <c r="A39" s="31" t="s">
        <v>212</v>
      </c>
      <c r="B39" s="186"/>
      <c r="C39" s="5"/>
      <c r="D39" s="76">
        <v>-7610</v>
      </c>
      <c r="E39" s="73"/>
      <c r="F39" s="76">
        <v>9015</v>
      </c>
      <c r="G39" s="73"/>
      <c r="H39" s="76">
        <v>2368</v>
      </c>
      <c r="I39" s="73"/>
      <c r="J39" s="76">
        <v>-5733</v>
      </c>
    </row>
    <row r="40" spans="1:12" ht="19.5" customHeight="1" x14ac:dyDescent="0.3">
      <c r="A40" s="2" t="s">
        <v>170</v>
      </c>
      <c r="D40" s="76">
        <v>3160</v>
      </c>
      <c r="E40" s="73"/>
      <c r="F40" s="76">
        <v>-7848</v>
      </c>
      <c r="G40" s="73"/>
      <c r="H40" s="73">
        <v>-929</v>
      </c>
      <c r="I40" s="73"/>
      <c r="J40" s="73">
        <v>-1043</v>
      </c>
    </row>
    <row r="41" spans="1:12" ht="19.5" customHeight="1" x14ac:dyDescent="0.3">
      <c r="A41" s="31" t="s">
        <v>15</v>
      </c>
      <c r="B41" s="186"/>
      <c r="C41" s="5"/>
      <c r="D41" s="76">
        <v>-38333</v>
      </c>
      <c r="E41" s="73"/>
      <c r="F41" s="76">
        <v>-4284</v>
      </c>
      <c r="G41" s="73"/>
      <c r="H41" s="76">
        <v>-5677</v>
      </c>
      <c r="I41" s="73"/>
      <c r="J41" s="76">
        <v>746</v>
      </c>
    </row>
    <row r="42" spans="1:12" ht="19.5" customHeight="1" x14ac:dyDescent="0.3">
      <c r="A42" s="31" t="s">
        <v>213</v>
      </c>
      <c r="B42" s="186"/>
      <c r="C42" s="5"/>
      <c r="D42" s="76">
        <v>-1704</v>
      </c>
      <c r="E42" s="73"/>
      <c r="F42" s="76">
        <v>0</v>
      </c>
      <c r="G42" s="73"/>
      <c r="H42" s="76">
        <v>-1704</v>
      </c>
      <c r="I42" s="73"/>
      <c r="J42" s="76">
        <v>0</v>
      </c>
    </row>
    <row r="43" spans="1:12" ht="19.5" customHeight="1" x14ac:dyDescent="0.3">
      <c r="A43" s="31" t="s">
        <v>19</v>
      </c>
      <c r="B43" s="186"/>
      <c r="C43" s="5"/>
      <c r="D43" s="65">
        <v>0</v>
      </c>
      <c r="E43" s="73"/>
      <c r="F43" s="65">
        <v>-2140</v>
      </c>
      <c r="G43" s="73"/>
      <c r="H43" s="65">
        <v>0</v>
      </c>
      <c r="I43" s="73"/>
      <c r="J43" s="65">
        <v>-2140</v>
      </c>
    </row>
    <row r="44" spans="1:12" ht="19.5" customHeight="1" x14ac:dyDescent="0.3">
      <c r="A44" s="31" t="s">
        <v>217</v>
      </c>
      <c r="B44" s="186"/>
      <c r="C44" s="5"/>
      <c r="D44" s="217">
        <f>SUM(D29:D43)</f>
        <v>323084</v>
      </c>
      <c r="E44" s="73"/>
      <c r="F44" s="217">
        <f>SUM(F29:F43)</f>
        <v>277098</v>
      </c>
      <c r="G44" s="25"/>
      <c r="H44" s="217">
        <f>SUM(H29:H43)</f>
        <v>60625</v>
      </c>
      <c r="I44" s="73"/>
      <c r="J44" s="217">
        <f>SUM(J29:J43)</f>
        <v>-143396</v>
      </c>
    </row>
    <row r="45" spans="1:12" ht="19.5" customHeight="1" x14ac:dyDescent="0.3">
      <c r="A45" s="31" t="s">
        <v>220</v>
      </c>
      <c r="B45" s="208"/>
      <c r="C45" s="5"/>
      <c r="D45" s="76">
        <v>249432</v>
      </c>
      <c r="E45" s="73"/>
      <c r="F45" s="76">
        <v>1652</v>
      </c>
      <c r="G45" s="25"/>
      <c r="H45" s="76">
        <v>248032</v>
      </c>
      <c r="I45" s="73"/>
      <c r="J45" s="76">
        <v>0</v>
      </c>
    </row>
    <row r="46" spans="1:12" ht="19.5" customHeight="1" x14ac:dyDescent="0.3">
      <c r="A46" s="31" t="s">
        <v>219</v>
      </c>
      <c r="B46" s="208"/>
      <c r="C46" s="5"/>
      <c r="D46" s="65">
        <v>-68034</v>
      </c>
      <c r="E46" s="73"/>
      <c r="F46" s="65">
        <v>-56186</v>
      </c>
      <c r="G46" s="25"/>
      <c r="H46" s="76">
        <v>-51461</v>
      </c>
      <c r="I46" s="73"/>
      <c r="J46" s="76">
        <v>-7194</v>
      </c>
    </row>
    <row r="47" spans="1:12" ht="19.5" customHeight="1" x14ac:dyDescent="0.3">
      <c r="A47" s="7" t="s">
        <v>218</v>
      </c>
      <c r="B47" s="186"/>
      <c r="C47" s="5"/>
      <c r="D47" s="26">
        <f>SUM(D44:D46)</f>
        <v>504482</v>
      </c>
      <c r="E47" s="4"/>
      <c r="F47" s="26">
        <f>SUM(F44:F46)</f>
        <v>222564</v>
      </c>
      <c r="G47" s="4"/>
      <c r="H47" s="26">
        <f>SUM(H44:H46)</f>
        <v>257196</v>
      </c>
      <c r="I47" s="4"/>
      <c r="J47" s="26">
        <f>SUM(J44:J46)</f>
        <v>-150590</v>
      </c>
    </row>
    <row r="48" spans="1:12" ht="19.5" customHeight="1" x14ac:dyDescent="0.3">
      <c r="A48" s="1"/>
      <c r="B48" s="103"/>
      <c r="C48" s="5"/>
      <c r="D48" s="21"/>
      <c r="E48" s="4"/>
      <c r="F48" s="3"/>
      <c r="G48" s="4"/>
      <c r="H48" s="3"/>
      <c r="I48" s="4"/>
      <c r="J48" s="3"/>
    </row>
    <row r="49" spans="1:10" s="32" customFormat="1" ht="19.5" customHeight="1" x14ac:dyDescent="0.4">
      <c r="A49" s="33" t="s">
        <v>157</v>
      </c>
      <c r="B49" s="39"/>
    </row>
    <row r="50" spans="1:10" s="34" customFormat="1" ht="19.5" customHeight="1" x14ac:dyDescent="0.35">
      <c r="A50" s="187" t="s">
        <v>78</v>
      </c>
      <c r="B50" s="38"/>
    </row>
    <row r="51" spans="1:10" ht="19.5" customHeight="1" x14ac:dyDescent="0.3">
      <c r="A51" s="1"/>
      <c r="D51" s="2"/>
    </row>
    <row r="52" spans="1:10" ht="19.5" customHeight="1" x14ac:dyDescent="0.3">
      <c r="A52" s="1"/>
      <c r="D52" s="286" t="s">
        <v>43</v>
      </c>
      <c r="E52" s="286"/>
      <c r="F52" s="286"/>
      <c r="H52" s="286" t="s">
        <v>44</v>
      </c>
      <c r="I52" s="286"/>
      <c r="J52" s="286"/>
    </row>
    <row r="53" spans="1:10" ht="19.5" customHeight="1" x14ac:dyDescent="0.3">
      <c r="A53" s="6"/>
      <c r="B53" s="186"/>
      <c r="C53" s="5"/>
      <c r="D53" s="284" t="s">
        <v>158</v>
      </c>
      <c r="E53" s="284"/>
      <c r="F53" s="284"/>
      <c r="G53" s="207"/>
      <c r="H53" s="284" t="s">
        <v>158</v>
      </c>
      <c r="I53" s="284"/>
      <c r="J53" s="284"/>
    </row>
    <row r="54" spans="1:10" ht="19.5" customHeight="1" x14ac:dyDescent="0.3">
      <c r="A54" s="6"/>
      <c r="B54" s="186"/>
      <c r="C54" s="5"/>
      <c r="D54" s="295" t="s">
        <v>206</v>
      </c>
      <c r="E54" s="295"/>
      <c r="F54" s="295"/>
      <c r="G54" s="207"/>
      <c r="H54" s="296" t="s">
        <v>206</v>
      </c>
      <c r="I54" s="296"/>
      <c r="J54" s="296"/>
    </row>
    <row r="55" spans="1:10" ht="19.5" customHeight="1" x14ac:dyDescent="0.3">
      <c r="A55" s="6"/>
      <c r="B55" s="186"/>
      <c r="C55" s="5"/>
      <c r="D55" s="295" t="s">
        <v>203</v>
      </c>
      <c r="E55" s="295"/>
      <c r="F55" s="295"/>
      <c r="G55" s="207"/>
      <c r="H55" s="295" t="s">
        <v>203</v>
      </c>
      <c r="I55" s="295"/>
      <c r="J55" s="295"/>
    </row>
    <row r="56" spans="1:10" ht="19.5" customHeight="1" x14ac:dyDescent="0.3">
      <c r="A56" s="1"/>
      <c r="B56" s="186"/>
      <c r="C56" s="186"/>
      <c r="D56" s="241">
        <v>2020</v>
      </c>
      <c r="E56" s="241"/>
      <c r="F56" s="241">
        <v>2019</v>
      </c>
      <c r="G56" s="241"/>
      <c r="H56" s="241">
        <v>2020</v>
      </c>
      <c r="I56" s="241"/>
      <c r="J56" s="241">
        <v>2019</v>
      </c>
    </row>
    <row r="57" spans="1:10" ht="19.5" customHeight="1" x14ac:dyDescent="0.3">
      <c r="A57" s="6"/>
      <c r="B57" s="186"/>
      <c r="C57" s="5"/>
      <c r="D57" s="283" t="s">
        <v>50</v>
      </c>
      <c r="E57" s="283"/>
      <c r="F57" s="283"/>
      <c r="G57" s="283"/>
      <c r="H57" s="283"/>
      <c r="I57" s="283"/>
      <c r="J57" s="283"/>
    </row>
    <row r="58" spans="1:10" ht="19.5" customHeight="1" x14ac:dyDescent="0.3">
      <c r="A58" s="105" t="s">
        <v>41</v>
      </c>
      <c r="B58" s="103"/>
      <c r="C58" s="5"/>
      <c r="D58" s="14"/>
      <c r="E58" s="25"/>
      <c r="F58" s="25"/>
      <c r="G58" s="25"/>
      <c r="H58" s="25"/>
      <c r="I58" s="25"/>
      <c r="J58" s="25"/>
    </row>
    <row r="59" spans="1:10" ht="19.5" customHeight="1" x14ac:dyDescent="0.3">
      <c r="A59" s="2" t="s">
        <v>221</v>
      </c>
      <c r="B59" s="186"/>
      <c r="C59" s="5"/>
      <c r="D59" s="76">
        <v>-8053</v>
      </c>
      <c r="E59" s="73"/>
      <c r="F59" s="76">
        <v>-1856</v>
      </c>
      <c r="G59" s="25"/>
      <c r="H59" s="76">
        <v>-6427</v>
      </c>
      <c r="I59" s="73"/>
      <c r="J59" s="76">
        <v>-1782</v>
      </c>
    </row>
    <row r="60" spans="1:10" ht="19.5" customHeight="1" x14ac:dyDescent="0.3">
      <c r="A60" s="2" t="s">
        <v>244</v>
      </c>
      <c r="B60" s="186"/>
      <c r="C60" s="5"/>
      <c r="D60" s="76">
        <v>1222</v>
      </c>
      <c r="E60" s="73"/>
      <c r="F60" s="76">
        <v>4053</v>
      </c>
      <c r="G60" s="25"/>
      <c r="H60" s="76">
        <v>1222</v>
      </c>
      <c r="I60" s="73"/>
      <c r="J60" s="76">
        <v>1762</v>
      </c>
    </row>
    <row r="61" spans="1:10" ht="19.5" customHeight="1" x14ac:dyDescent="0.3">
      <c r="A61" s="2" t="s">
        <v>245</v>
      </c>
      <c r="B61" s="186"/>
      <c r="C61" s="5"/>
      <c r="D61" s="76">
        <v>-28955</v>
      </c>
      <c r="E61" s="73"/>
      <c r="F61" s="76">
        <v>-4045</v>
      </c>
      <c r="G61" s="25"/>
      <c r="H61" s="76">
        <v>-12935</v>
      </c>
      <c r="I61" s="73"/>
      <c r="J61" s="76">
        <v>-7</v>
      </c>
    </row>
    <row r="62" spans="1:10" ht="19.5" customHeight="1" x14ac:dyDescent="0.3">
      <c r="A62" s="2" t="s">
        <v>279</v>
      </c>
      <c r="B62" s="233"/>
      <c r="C62" s="5"/>
      <c r="D62" s="76">
        <v>3505</v>
      </c>
      <c r="E62" s="73"/>
      <c r="F62" s="76">
        <v>0</v>
      </c>
      <c r="G62" s="25"/>
      <c r="H62" s="76">
        <v>1061</v>
      </c>
      <c r="I62" s="73"/>
      <c r="J62" s="76">
        <v>0</v>
      </c>
    </row>
    <row r="63" spans="1:10" ht="19.5" customHeight="1" x14ac:dyDescent="0.3">
      <c r="A63" s="2" t="s">
        <v>297</v>
      </c>
      <c r="B63" s="233"/>
      <c r="C63" s="5"/>
      <c r="D63" s="76">
        <v>0</v>
      </c>
      <c r="E63" s="73"/>
      <c r="F63" s="76">
        <v>0</v>
      </c>
      <c r="G63" s="25"/>
      <c r="H63" s="76">
        <v>96</v>
      </c>
      <c r="I63" s="73"/>
      <c r="J63" s="76">
        <v>0</v>
      </c>
    </row>
    <row r="64" spans="1:10" ht="19.5" customHeight="1" x14ac:dyDescent="0.3">
      <c r="A64" s="49" t="s">
        <v>296</v>
      </c>
      <c r="B64" s="186"/>
      <c r="C64" s="5"/>
      <c r="D64" s="76">
        <v>0</v>
      </c>
      <c r="E64" s="25"/>
      <c r="F64" s="76">
        <v>0</v>
      </c>
      <c r="G64" s="25"/>
      <c r="H64" s="14">
        <v>-46745</v>
      </c>
      <c r="I64" s="25"/>
      <c r="J64" s="14">
        <v>-126271</v>
      </c>
    </row>
    <row r="65" spans="1:10" ht="19.5" customHeight="1" x14ac:dyDescent="0.3">
      <c r="A65" s="49" t="s">
        <v>298</v>
      </c>
      <c r="B65" s="233"/>
      <c r="C65" s="5"/>
      <c r="D65" s="76">
        <v>0</v>
      </c>
      <c r="E65" s="25"/>
      <c r="F65" s="76">
        <v>0</v>
      </c>
      <c r="G65" s="25"/>
      <c r="H65" s="14">
        <v>1311</v>
      </c>
      <c r="I65" s="25"/>
      <c r="J65" s="17">
        <v>0</v>
      </c>
    </row>
    <row r="66" spans="1:10" ht="19.5" customHeight="1" x14ac:dyDescent="0.3">
      <c r="A66" s="49" t="s">
        <v>299</v>
      </c>
      <c r="B66" s="203"/>
      <c r="C66" s="5"/>
      <c r="D66" s="76">
        <v>-500</v>
      </c>
      <c r="E66" s="25"/>
      <c r="F66" s="76">
        <v>-1504</v>
      </c>
      <c r="G66" s="25"/>
      <c r="H66" s="14">
        <v>-503</v>
      </c>
      <c r="I66" s="25"/>
      <c r="J66" s="14">
        <v>-167254</v>
      </c>
    </row>
    <row r="67" spans="1:10" ht="19.5" customHeight="1" x14ac:dyDescent="0.3">
      <c r="A67" s="49" t="s">
        <v>306</v>
      </c>
      <c r="B67" s="272"/>
      <c r="C67" s="5"/>
      <c r="D67" s="76"/>
      <c r="E67" s="25"/>
      <c r="F67" s="76"/>
      <c r="G67" s="25"/>
      <c r="H67" s="14"/>
      <c r="I67" s="25"/>
      <c r="J67" s="14"/>
    </row>
    <row r="68" spans="1:10" ht="19.5" customHeight="1" x14ac:dyDescent="0.3">
      <c r="A68" s="49" t="s">
        <v>280</v>
      </c>
      <c r="B68" s="233"/>
      <c r="C68" s="5"/>
      <c r="D68" s="76">
        <v>186171</v>
      </c>
      <c r="E68" s="25"/>
      <c r="F68" s="76">
        <v>0</v>
      </c>
      <c r="G68" s="25"/>
      <c r="H68" s="14">
        <v>186171</v>
      </c>
      <c r="I68" s="25"/>
      <c r="J68" s="17">
        <v>0</v>
      </c>
    </row>
    <row r="69" spans="1:10" ht="19.5" customHeight="1" x14ac:dyDescent="0.3">
      <c r="A69" s="49" t="s">
        <v>307</v>
      </c>
      <c r="B69" s="272"/>
      <c r="C69" s="5"/>
      <c r="D69" s="76"/>
      <c r="E69" s="25"/>
      <c r="F69" s="76"/>
      <c r="G69" s="25"/>
      <c r="H69" s="14"/>
      <c r="I69" s="25"/>
      <c r="J69" s="17"/>
    </row>
    <row r="70" spans="1:10" ht="19.5" customHeight="1" x14ac:dyDescent="0.3">
      <c r="A70" s="2" t="s">
        <v>281</v>
      </c>
      <c r="B70" s="233"/>
      <c r="C70" s="5"/>
      <c r="D70" s="76">
        <v>-236238</v>
      </c>
      <c r="E70" s="25"/>
      <c r="F70" s="76">
        <v>0</v>
      </c>
      <c r="G70" s="25"/>
      <c r="H70" s="14">
        <v>-236238</v>
      </c>
      <c r="I70" s="25"/>
      <c r="J70" s="17">
        <v>0</v>
      </c>
    </row>
    <row r="71" spans="1:10" ht="19.5" customHeight="1" x14ac:dyDescent="0.3">
      <c r="A71" s="49" t="s">
        <v>300</v>
      </c>
      <c r="B71" s="186"/>
      <c r="C71" s="5"/>
      <c r="D71" s="76">
        <v>683684</v>
      </c>
      <c r="E71" s="73"/>
      <c r="F71" s="76">
        <v>0</v>
      </c>
      <c r="G71" s="25"/>
      <c r="H71" s="76">
        <v>683684</v>
      </c>
      <c r="I71" s="73"/>
      <c r="J71" s="76">
        <v>0</v>
      </c>
    </row>
    <row r="72" spans="1:10" ht="19.5" customHeight="1" x14ac:dyDescent="0.3">
      <c r="A72" s="49" t="s">
        <v>222</v>
      </c>
      <c r="B72" s="203"/>
      <c r="C72" s="5"/>
      <c r="D72" s="76">
        <v>308242</v>
      </c>
      <c r="E72" s="73"/>
      <c r="F72" s="76">
        <v>26155</v>
      </c>
      <c r="G72" s="25"/>
      <c r="H72" s="76">
        <v>308242</v>
      </c>
      <c r="I72" s="73"/>
      <c r="J72" s="76">
        <v>26155</v>
      </c>
    </row>
    <row r="73" spans="1:10" ht="19.5" customHeight="1" x14ac:dyDescent="0.3">
      <c r="A73" s="49" t="s">
        <v>223</v>
      </c>
      <c r="B73" s="208"/>
      <c r="C73" s="5"/>
      <c r="D73" s="76">
        <v>34275</v>
      </c>
      <c r="E73" s="73"/>
      <c r="F73" s="76">
        <v>34512</v>
      </c>
      <c r="G73" s="25"/>
      <c r="H73" s="76">
        <v>33963</v>
      </c>
      <c r="I73" s="73"/>
      <c r="J73" s="76">
        <v>277495</v>
      </c>
    </row>
    <row r="74" spans="1:10" ht="19.5" customHeight="1" x14ac:dyDescent="0.3">
      <c r="A74" s="7" t="s">
        <v>285</v>
      </c>
      <c r="B74" s="186"/>
      <c r="C74" s="5"/>
      <c r="D74" s="43">
        <f>SUM(D59:D73)</f>
        <v>943353</v>
      </c>
      <c r="E74" s="4"/>
      <c r="F74" s="43">
        <f>SUM(F59:F73)</f>
        <v>57315</v>
      </c>
      <c r="G74" s="4"/>
      <c r="H74" s="43">
        <f>SUM(H59:H73)</f>
        <v>912902</v>
      </c>
      <c r="I74" s="4"/>
      <c r="J74" s="43">
        <f>SUM(J59:J73)</f>
        <v>10098</v>
      </c>
    </row>
    <row r="75" spans="1:10" ht="19.5" customHeight="1" x14ac:dyDescent="0.3">
      <c r="A75" s="1"/>
      <c r="B75" s="186"/>
      <c r="C75" s="5"/>
      <c r="D75" s="21"/>
      <c r="E75" s="4"/>
      <c r="F75" s="21"/>
      <c r="G75" s="4"/>
      <c r="H75" s="3"/>
      <c r="I75" s="4"/>
      <c r="J75" s="3"/>
    </row>
    <row r="76" spans="1:10" ht="19.5" customHeight="1" x14ac:dyDescent="0.3">
      <c r="A76" s="105" t="s">
        <v>40</v>
      </c>
      <c r="B76" s="186"/>
      <c r="C76" s="5"/>
      <c r="D76" s="14"/>
      <c r="E76" s="25"/>
      <c r="F76" s="14"/>
      <c r="G76" s="25"/>
      <c r="H76" s="25"/>
      <c r="I76" s="25"/>
      <c r="J76" s="25"/>
    </row>
    <row r="77" spans="1:10" ht="19.5" customHeight="1" x14ac:dyDescent="0.3">
      <c r="A77" s="49" t="s">
        <v>224</v>
      </c>
      <c r="B77" s="186"/>
      <c r="C77" s="5"/>
      <c r="D77" s="76">
        <v>470000</v>
      </c>
      <c r="E77" s="73"/>
      <c r="F77" s="76">
        <v>0</v>
      </c>
      <c r="G77" s="73"/>
      <c r="H77" s="76">
        <v>956288</v>
      </c>
      <c r="I77" s="73"/>
      <c r="J77" s="76">
        <v>428506</v>
      </c>
    </row>
    <row r="78" spans="1:10" ht="19.5" customHeight="1" x14ac:dyDescent="0.3">
      <c r="A78" s="49" t="s">
        <v>225</v>
      </c>
      <c r="B78" s="208"/>
      <c r="C78" s="5"/>
      <c r="D78" s="76">
        <v>-385000</v>
      </c>
      <c r="E78" s="73"/>
      <c r="F78" s="76">
        <v>0</v>
      </c>
      <c r="G78" s="73"/>
      <c r="H78" s="76">
        <v>-620554</v>
      </c>
      <c r="I78" s="73"/>
      <c r="J78" s="76">
        <v>-439367</v>
      </c>
    </row>
    <row r="79" spans="1:10" ht="19.5" customHeight="1" x14ac:dyDescent="0.3">
      <c r="A79" s="49" t="s">
        <v>226</v>
      </c>
      <c r="B79" s="208"/>
      <c r="C79" s="5"/>
      <c r="D79" s="76">
        <v>1810000</v>
      </c>
      <c r="E79" s="73"/>
      <c r="F79" s="76">
        <v>1270000</v>
      </c>
      <c r="G79" s="73"/>
      <c r="H79" s="76">
        <v>1810000</v>
      </c>
      <c r="I79" s="73"/>
      <c r="J79" s="76">
        <v>1270000</v>
      </c>
    </row>
    <row r="80" spans="1:10" ht="19.5" customHeight="1" x14ac:dyDescent="0.3">
      <c r="A80" s="49" t="s">
        <v>301</v>
      </c>
      <c r="B80" s="216"/>
      <c r="C80" s="5"/>
      <c r="D80" s="76">
        <v>-2930000</v>
      </c>
      <c r="E80" s="73"/>
      <c r="F80" s="76">
        <v>-870000</v>
      </c>
      <c r="G80" s="73"/>
      <c r="H80" s="76">
        <v>-2930000</v>
      </c>
      <c r="I80" s="73"/>
      <c r="J80" s="76">
        <v>-870000</v>
      </c>
    </row>
    <row r="81" spans="1:10" ht="19.5" customHeight="1" x14ac:dyDescent="0.3">
      <c r="A81" s="49" t="s">
        <v>302</v>
      </c>
      <c r="B81" s="208"/>
      <c r="C81" s="5"/>
      <c r="D81" s="76">
        <v>0</v>
      </c>
      <c r="E81" s="73"/>
      <c r="F81" s="76">
        <v>-513007</v>
      </c>
      <c r="G81" s="73"/>
      <c r="H81" s="76">
        <v>0</v>
      </c>
      <c r="I81" s="73"/>
      <c r="J81" s="76">
        <v>0</v>
      </c>
    </row>
    <row r="82" spans="1:10" ht="19.5" customHeight="1" x14ac:dyDescent="0.3">
      <c r="A82" s="49" t="s">
        <v>210</v>
      </c>
      <c r="B82" s="216"/>
      <c r="C82" s="5"/>
      <c r="D82" s="76">
        <v>-121500</v>
      </c>
      <c r="E82" s="73"/>
      <c r="F82" s="76">
        <v>0</v>
      </c>
      <c r="G82" s="73"/>
      <c r="H82" s="76">
        <v>-121500</v>
      </c>
      <c r="I82" s="73"/>
      <c r="J82" s="76">
        <v>0</v>
      </c>
    </row>
    <row r="83" spans="1:10" ht="19.5" customHeight="1" x14ac:dyDescent="0.3">
      <c r="A83" s="49" t="s">
        <v>303</v>
      </c>
      <c r="B83" s="216"/>
      <c r="C83" s="5"/>
      <c r="D83" s="76">
        <v>-2190</v>
      </c>
      <c r="E83" s="73"/>
      <c r="F83" s="76">
        <v>0</v>
      </c>
      <c r="G83" s="73"/>
      <c r="H83" s="76">
        <v>-1518</v>
      </c>
      <c r="I83" s="73"/>
      <c r="J83" s="76">
        <v>0</v>
      </c>
    </row>
    <row r="84" spans="1:10" ht="19.5" customHeight="1" x14ac:dyDescent="0.3">
      <c r="A84" s="49" t="s">
        <v>227</v>
      </c>
      <c r="B84" s="208"/>
      <c r="C84" s="5"/>
      <c r="D84" s="76">
        <v>-143101</v>
      </c>
      <c r="E84" s="73"/>
      <c r="F84" s="76">
        <v>-181631</v>
      </c>
      <c r="G84" s="73"/>
      <c r="H84" s="76">
        <v>-128153</v>
      </c>
      <c r="I84" s="73"/>
      <c r="J84" s="76">
        <v>-190243</v>
      </c>
    </row>
    <row r="85" spans="1:10" ht="19.5" customHeight="1" x14ac:dyDescent="0.3">
      <c r="A85" s="7" t="s">
        <v>49</v>
      </c>
      <c r="B85" s="103"/>
      <c r="C85" s="5"/>
      <c r="D85" s="43">
        <f>SUM(D77:D84)</f>
        <v>-1301791</v>
      </c>
      <c r="E85" s="4"/>
      <c r="F85" s="43">
        <f>SUM(F77:F84)</f>
        <v>-294638</v>
      </c>
      <c r="G85" s="4"/>
      <c r="H85" s="43">
        <f>SUM(H77:H84)</f>
        <v>-1035437</v>
      </c>
      <c r="I85" s="4"/>
      <c r="J85" s="43">
        <f>SUM(J77:J84)</f>
        <v>198896</v>
      </c>
    </row>
    <row r="86" spans="1:10" ht="19.5" customHeight="1" x14ac:dyDescent="0.3">
      <c r="A86" s="7"/>
      <c r="B86" s="103"/>
      <c r="C86" s="5"/>
      <c r="D86" s="21"/>
      <c r="E86" s="4"/>
      <c r="F86" s="21"/>
      <c r="G86" s="4"/>
      <c r="H86" s="21"/>
      <c r="I86" s="4"/>
      <c r="J86" s="21"/>
    </row>
    <row r="87" spans="1:10" ht="19.5" customHeight="1" x14ac:dyDescent="0.3">
      <c r="A87" s="7" t="s">
        <v>42</v>
      </c>
      <c r="B87" s="103"/>
      <c r="C87" s="5"/>
      <c r="D87" s="12">
        <f>D47+D74+D85</f>
        <v>146044</v>
      </c>
      <c r="E87" s="4"/>
      <c r="F87" s="12">
        <f>F47+F74+F85</f>
        <v>-14759</v>
      </c>
      <c r="G87" s="4"/>
      <c r="H87" s="12">
        <f>H47+H74+H85</f>
        <v>134661</v>
      </c>
      <c r="I87" s="4"/>
      <c r="J87" s="12">
        <f>J47+J74+J85</f>
        <v>58404</v>
      </c>
    </row>
    <row r="88" spans="1:10" ht="19.5" customHeight="1" x14ac:dyDescent="0.3">
      <c r="A88" s="2" t="s">
        <v>229</v>
      </c>
      <c r="B88" s="103"/>
      <c r="C88" s="5"/>
      <c r="D88" s="14">
        <v>51233</v>
      </c>
      <c r="E88" s="25"/>
      <c r="F88" s="14">
        <v>178368</v>
      </c>
      <c r="G88" s="25"/>
      <c r="H88" s="14">
        <v>35077</v>
      </c>
      <c r="I88" s="25"/>
      <c r="J88" s="14">
        <v>47643</v>
      </c>
    </row>
    <row r="89" spans="1:10" ht="19.5" customHeight="1" thickBot="1" x14ac:dyDescent="0.35">
      <c r="A89" s="7" t="s">
        <v>228</v>
      </c>
      <c r="B89" s="103"/>
      <c r="C89" s="5"/>
      <c r="D89" s="18">
        <f>SUM(D87:D88)</f>
        <v>197277</v>
      </c>
      <c r="E89" s="4"/>
      <c r="F89" s="18">
        <f>SUM(F87:F88)</f>
        <v>163609</v>
      </c>
      <c r="G89" s="4"/>
      <c r="H89" s="18">
        <f>SUM(H87:H88)</f>
        <v>169738</v>
      </c>
      <c r="I89" s="4"/>
      <c r="J89" s="18">
        <f>SUM(J87:J88)</f>
        <v>106047</v>
      </c>
    </row>
    <row r="90" spans="1:10" ht="19.5" customHeight="1" thickTop="1" x14ac:dyDescent="0.3">
      <c r="A90" s="1"/>
      <c r="B90" s="103"/>
      <c r="C90" s="5"/>
      <c r="E90" s="4"/>
      <c r="F90" s="21"/>
      <c r="G90" s="4"/>
      <c r="H90" s="3"/>
      <c r="I90" s="4"/>
      <c r="J90" s="3"/>
    </row>
    <row r="91" spans="1:10" ht="19.5" customHeight="1" x14ac:dyDescent="0.3">
      <c r="A91" s="1" t="s">
        <v>230</v>
      </c>
      <c r="B91" s="208"/>
      <c r="C91" s="5"/>
      <c r="D91" s="64"/>
      <c r="E91" s="64"/>
      <c r="F91" s="64"/>
      <c r="G91" s="64"/>
      <c r="H91" s="64"/>
      <c r="I91" s="64"/>
      <c r="J91" s="64"/>
    </row>
    <row r="92" spans="1:10" ht="19.5" customHeight="1" x14ac:dyDescent="0.3">
      <c r="A92" s="6" t="s">
        <v>231</v>
      </c>
      <c r="B92" s="208"/>
      <c r="C92" s="5"/>
      <c r="D92" s="76"/>
      <c r="E92" s="25"/>
      <c r="F92" s="76"/>
      <c r="G92" s="25"/>
      <c r="H92" s="76"/>
      <c r="I92" s="25"/>
      <c r="J92" s="76"/>
    </row>
    <row r="93" spans="1:10" ht="19.5" customHeight="1" x14ac:dyDescent="0.3">
      <c r="A93" s="6"/>
      <c r="B93" s="208"/>
      <c r="C93" s="5"/>
      <c r="D93" s="15"/>
      <c r="E93" s="25"/>
      <c r="F93" s="27"/>
      <c r="G93" s="25"/>
      <c r="H93" s="27"/>
      <c r="I93" s="25"/>
      <c r="J93" s="27"/>
    </row>
    <row r="94" spans="1:10" ht="19.5" customHeight="1" x14ac:dyDescent="0.3">
      <c r="A94" s="6"/>
      <c r="B94" s="208"/>
      <c r="C94" s="5"/>
      <c r="D94" s="15"/>
      <c r="E94" s="25"/>
      <c r="F94" s="27"/>
      <c r="G94" s="25"/>
      <c r="H94" s="27"/>
      <c r="I94" s="25"/>
      <c r="J94" s="27"/>
    </row>
    <row r="95" spans="1:10" ht="19.5" customHeight="1" x14ac:dyDescent="0.3">
      <c r="A95" s="1"/>
      <c r="B95" s="208"/>
      <c r="C95" s="5"/>
      <c r="D95" s="21"/>
      <c r="E95" s="4"/>
      <c r="F95" s="3"/>
      <c r="G95" s="4"/>
      <c r="H95" s="3"/>
      <c r="I95" s="4"/>
      <c r="J95" s="3"/>
    </row>
    <row r="96" spans="1:10" ht="19.5" customHeight="1" x14ac:dyDescent="0.3">
      <c r="A96" s="107"/>
    </row>
    <row r="97" spans="2:10" ht="19.5" customHeight="1" x14ac:dyDescent="0.3">
      <c r="D97" s="13"/>
      <c r="E97" s="25"/>
      <c r="F97" s="73"/>
      <c r="G97" s="73"/>
      <c r="H97" s="73"/>
      <c r="I97" s="73"/>
      <c r="J97" s="73"/>
    </row>
    <row r="98" spans="2:10" ht="19.5" customHeight="1" x14ac:dyDescent="0.3">
      <c r="B98" s="103"/>
      <c r="C98" s="5"/>
    </row>
  </sheetData>
  <mergeCells count="18">
    <mergeCell ref="D54:F54"/>
    <mergeCell ref="H54:J54"/>
    <mergeCell ref="D55:F55"/>
    <mergeCell ref="H55:J55"/>
    <mergeCell ref="D57:J57"/>
    <mergeCell ref="D52:F52"/>
    <mergeCell ref="H52:J52"/>
    <mergeCell ref="D53:F53"/>
    <mergeCell ref="H53:J53"/>
    <mergeCell ref="D4:F4"/>
    <mergeCell ref="H4:J4"/>
    <mergeCell ref="D5:F5"/>
    <mergeCell ref="H5:J5"/>
    <mergeCell ref="D9:J9"/>
    <mergeCell ref="D6:F6"/>
    <mergeCell ref="H6:J6"/>
    <mergeCell ref="D7:F7"/>
    <mergeCell ref="H7:J7"/>
  </mergeCells>
  <phoneticPr fontId="0" type="noConversion"/>
  <pageMargins left="0.8" right="0.8" top="0.48" bottom="0.5" header="0.5" footer="0.5"/>
  <pageSetup paperSize="9" scale="80" firstPageNumber="14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1" manualBreakCount="1">
    <brk id="4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BS</vt:lpstr>
      <vt:lpstr>PL</vt:lpstr>
      <vt:lpstr>SCE-SeperateFS (2)</vt:lpstr>
      <vt:lpstr>SCE18-Conso-10</vt:lpstr>
      <vt:lpstr>SCE19-Conso-11</vt:lpstr>
      <vt:lpstr>SCE18-Separate-12</vt:lpstr>
      <vt:lpstr>SCE19-Separate-13</vt:lpstr>
      <vt:lpstr>SCF14</vt:lpstr>
      <vt:lpstr>'SCF14'!_Hlk120336604</vt:lpstr>
      <vt:lpstr>BS!Print_Area</vt:lpstr>
      <vt:lpstr>PL!Print_Area</vt:lpstr>
      <vt:lpstr>'SCE18-Conso-10'!Print_Area</vt:lpstr>
      <vt:lpstr>'SCE18-Separate-12'!Print_Area</vt:lpstr>
      <vt:lpstr>'SCE19-Conso-11'!Print_Area</vt:lpstr>
      <vt:lpstr>'SCE19-Separate-13'!Print_Area</vt:lpstr>
      <vt:lpstr>'SCE-SeperateFS (2)'!Print_Area</vt:lpstr>
      <vt:lpstr>'SCF14'!Print_Area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Nopparat, Suriyaworapant</cp:lastModifiedBy>
  <cp:lastPrinted>2020-08-07T20:35:25Z</cp:lastPrinted>
  <dcterms:created xsi:type="dcterms:W3CDTF">2006-01-06T08:39:44Z</dcterms:created>
  <dcterms:modified xsi:type="dcterms:W3CDTF">2020-08-08T04:08:42Z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